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60\archiv_text\Kolín_Polepská 550_1PP_2023\ROZPOČET\zt ut pl\"/>
    </mc:Choice>
  </mc:AlternateContent>
  <bookViews>
    <workbookView xWindow="0" yWindow="0" windowWidth="25200" windowHeight="11985"/>
  </bookViews>
  <sheets>
    <sheet name="Pokyny pro vyplnění" sheetId="11" r:id="rId1"/>
    <sheet name="Stavba" sheetId="1" r:id="rId2"/>
    <sheet name="VzorPolozky" sheetId="10" state="hidden" r:id="rId3"/>
    <sheet name="Výkaz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Výkaz!$A$1:$U$76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6" i="12" l="1"/>
  <c r="F39" i="1" s="1"/>
  <c r="F40" i="1" s="1"/>
  <c r="G23" i="1" s="1"/>
  <c r="AD66" i="12"/>
  <c r="G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4" i="12"/>
  <c r="G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I20" i="1"/>
  <c r="I19" i="1"/>
  <c r="I18" i="1"/>
  <c r="I16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G8" i="12" l="1"/>
  <c r="I39" i="1"/>
  <c r="I40" i="1" s="1"/>
  <c r="J39" i="1" s="1"/>
  <c r="J40" i="1" s="1"/>
  <c r="G40" i="1"/>
  <c r="G25" i="1" s="1"/>
  <c r="I23" i="12"/>
  <c r="Q23" i="12"/>
  <c r="U8" i="12"/>
  <c r="I8" i="12"/>
  <c r="U23" i="12"/>
  <c r="K8" i="12"/>
  <c r="I47" i="12"/>
  <c r="Q47" i="12"/>
  <c r="O23" i="12"/>
  <c r="Q8" i="12"/>
  <c r="K47" i="12"/>
  <c r="U47" i="12"/>
  <c r="O47" i="12"/>
  <c r="K23" i="12"/>
  <c r="O8" i="12"/>
  <c r="G29" i="1"/>
  <c r="G28" i="1"/>
  <c r="M24" i="12"/>
  <c r="M23" i="12" s="1"/>
  <c r="G23" i="12"/>
  <c r="I48" i="1" s="1"/>
  <c r="M47" i="12"/>
  <c r="M9" i="12"/>
  <c r="M8" i="12" s="1"/>
  <c r="G47" i="12"/>
  <c r="I49" i="1" s="1"/>
  <c r="I17" i="1" l="1"/>
  <c r="I21" i="1" s="1"/>
  <c r="G66" i="12"/>
  <c r="I47" i="1"/>
  <c r="I5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<sst xmlns="http://schemas.openxmlformats.org/spreadsheetml/2006/main" count="355" uniqueCount="200">
  <si>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</si>
  <si>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</si>
  <si>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</si>
  <si>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</si>
  <si>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</si>
  <si>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</si>
  <si>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</si>
  <si>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</si>
  <si>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</si>
  <si>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</si>
  <si>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</si>
  <si>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</si>
  <si>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</si>
  <si>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</si>
  <si>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</si>
  <si>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</si>
  <si>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</si>
  <si>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</si>
  <si>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</si>
  <si>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</si>
  <si>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</si>
  <si>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</si>
  <si>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</si>
  <si>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</si>
  <si>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</si>
  <si>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</si>
  <si>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</si>
  <si>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</si>
  <si>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</si>
  <si>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</si>
  <si>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</si>
  <si>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</si>
  <si>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</si>
  <si>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</si>
  <si>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</si>
  <si>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</si>
  <si>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</si>
  <si>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</si>
  <si>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</si>
  <si>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</si>
  <si>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</si>
  <si>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</si>
  <si>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</si>
  <si>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</si>
  <si>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</si>
  <si>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</si>
  <si>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</si>
  <si>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</si>
  <si>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</si>
  <si>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</si>
  <si>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</si>
  <si>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</si>
  <si>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</si>
  <si>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</si>
  <si>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</si>
  <si>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</si>
  <si>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</si>
  <si>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</si>
  <si>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</si>
  <si>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</si>
  <si>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</si>
  <si>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</si>
  <si>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</si>
  <si>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</si>
  <si>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</si>
  <si>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</si>
  <si>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</si>
  <si>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</si>
  <si>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</si>
  <si>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</si>
  <si>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</si>
  <si>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</si>
  <si>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</si>
  <si>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</si>
  <si>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</si>
  <si>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</si>
  <si>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</si>
  <si>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</si>
  <si>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</si>
  <si>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</si>
  <si>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</si>
  <si>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</si>
  <si>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</si>
  <si>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</si>
  <si>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</si>
  <si>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</si>
  <si>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</si>
  <si>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</si>
  <si>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</si>
  <si>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721176222R00</t>
  </si>
  <si>
    <t>Potrubí KG svodné (ležaté) v zemi, D 110 x 3,2 mm</t>
  </si>
  <si>
    <t>m</t>
  </si>
  <si>
    <t>POL1_0</t>
  </si>
  <si>
    <t>721176223R00</t>
  </si>
  <si>
    <t>Potrubí KG svodné (ležaté) v zemi, D 125 x 3,2 mm</t>
  </si>
  <si>
    <t>721176224R00</t>
  </si>
  <si>
    <t>Potrubí KG svodné (ležaté) v zemi, D 160 x 4,0 mm</t>
  </si>
  <si>
    <t>721176115R00</t>
  </si>
  <si>
    <t>Potrubí HT odpadní svislé, D 110 x 2,7 mm</t>
  </si>
  <si>
    <t>721176105R00</t>
  </si>
  <si>
    <t>Potrubí HT připojovací, D 110 x 2,7 mm</t>
  </si>
  <si>
    <t>721176102R00</t>
  </si>
  <si>
    <t>Potrubí HT připojovací, D 40 x 1,8 mm</t>
  </si>
  <si>
    <t>721176104R00</t>
  </si>
  <si>
    <t>Potrubí HT připojovací, D 75 x 1,9 mm</t>
  </si>
  <si>
    <t>721176103R00</t>
  </si>
  <si>
    <t>Potrubí HT připojovací, D 50 x 1,8 mm</t>
  </si>
  <si>
    <t>72117610XX</t>
  </si>
  <si>
    <t>Napojení na stávající potrubí</t>
  </si>
  <si>
    <t>sbr</t>
  </si>
  <si>
    <t>Zpětná klapka DN 125</t>
  </si>
  <si>
    <t>721290112R00</t>
  </si>
  <si>
    <t>Zkouška těsnosti kanalizace vodou DN 200 mm</t>
  </si>
  <si>
    <t>721194104R00</t>
  </si>
  <si>
    <t>Vyvedení odpadních výpustek, D 40 x 1,8 mm</t>
  </si>
  <si>
    <t>kus</t>
  </si>
  <si>
    <t>721194109R00</t>
  </si>
  <si>
    <t>Vyvedení odpadních výpustek, D 110 x 2,3 mm</t>
  </si>
  <si>
    <t>721194105R00</t>
  </si>
  <si>
    <t>Vyvedení odpadních výpustek, D 50 x 1,8 mm</t>
  </si>
  <si>
    <t>722132216R00</t>
  </si>
  <si>
    <t>Potrubí ocelové vně i uvnitř pozinkované DN32</t>
  </si>
  <si>
    <t>722132xx</t>
  </si>
  <si>
    <t>Přepojení hydrantové stoupačky</t>
  </si>
  <si>
    <t>Dvojitá zpětná klapka DN32</t>
  </si>
  <si>
    <t>Přepojení stávajícího potrubí</t>
  </si>
  <si>
    <t>Přepojení stávajícího ohříváku TV vč. nových armat</t>
  </si>
  <si>
    <t>Přepojení stávajícího ohříváku TV</t>
  </si>
  <si>
    <t>Pozink žlab pro PPr potrubí</t>
  </si>
  <si>
    <t>722280107R00</t>
  </si>
  <si>
    <t>Tlaková zkouška vodovodního potrubí DN 40 mm</t>
  </si>
  <si>
    <t>722290234R00</t>
  </si>
  <si>
    <t>Proplach a dezinfekce vodovodního potrubí DN 80 mm</t>
  </si>
  <si>
    <t>722181211R00</t>
  </si>
  <si>
    <t>Izolace návleková  tl. stěny 6 mm</t>
  </si>
  <si>
    <t>722172331R00</t>
  </si>
  <si>
    <t>Potrubí plastové PP-R , včetně zednických výpomocí, D 20 x 3,4 mm, PN 20</t>
  </si>
  <si>
    <t>722181213R00</t>
  </si>
  <si>
    <t>Izolace návleková  tl. stěny 13 mm</t>
  </si>
  <si>
    <t>722172332R00</t>
  </si>
  <si>
    <t>Potrubí plastové PP-R , včetně zednických výpomocí, D 25 x 4,2 mm, PN 20</t>
  </si>
  <si>
    <t>722172311R00</t>
  </si>
  <si>
    <t>Potrubí plastové PP-R včetně zednických výpomocí, D 20 x 2,8 mm, PN 16</t>
  </si>
  <si>
    <t>722172312R00</t>
  </si>
  <si>
    <t>Potrubí plastové PP-R, včetně zednických výpomocí, D 25 x 3,5 mm, PN 16</t>
  </si>
  <si>
    <t>722172313R00</t>
  </si>
  <si>
    <t>Potrubí plastové PP-R , včetně zednických výpomocí, D 32 x 4,4 mm, PN 16</t>
  </si>
  <si>
    <t>722235112R00</t>
  </si>
  <si>
    <t>Kohout vodovodní, kulový, , DN 20 mm</t>
  </si>
  <si>
    <t>722235114R00</t>
  </si>
  <si>
    <t>Kohout vodovodní, kulový,, DN 32 mm</t>
  </si>
  <si>
    <t>55141106R</t>
  </si>
  <si>
    <t>Ventil rohový pračkový , se zpětnou klapkou</t>
  </si>
  <si>
    <t>POL3_0</t>
  </si>
  <si>
    <t>722235113R00</t>
  </si>
  <si>
    <t>Kohout vodovodní, kulový,DN 25 mm</t>
  </si>
  <si>
    <t>722235111R00</t>
  </si>
  <si>
    <t>Kohout vodovodní, kulový, , DN 15 mm</t>
  </si>
  <si>
    <t>72223511xx</t>
  </si>
  <si>
    <t>Čerpadlo cirkulace TV</t>
  </si>
  <si>
    <t>725013135R00</t>
  </si>
  <si>
    <t>Klozet kombi ,nádrž s armat.odpad vodor, bílý</t>
  </si>
  <si>
    <t>soubor</t>
  </si>
  <si>
    <t>725814104R00</t>
  </si>
  <si>
    <t>Ventil rohový baterie</t>
  </si>
  <si>
    <t>725814123R00</t>
  </si>
  <si>
    <t>Ventil rohový WC</t>
  </si>
  <si>
    <t>725019101R00</t>
  </si>
  <si>
    <t>Výlevka stojící s plastovou mřížkou</t>
  </si>
  <si>
    <t>725017130R00</t>
  </si>
  <si>
    <t>Umyvadlo na šrouby  50 x 41 cm, bílé</t>
  </si>
  <si>
    <t>725249102R00</t>
  </si>
  <si>
    <t>Montáž sprchových mís a vaniček</t>
  </si>
  <si>
    <t>6429382xx</t>
  </si>
  <si>
    <t>Vanička sprch. keram.  800x900 mm, bílá, v. 60 mm, odpad d 90 mm</t>
  </si>
  <si>
    <t>Vanička sprch. keram.  1400x900 mm, bílá, v. 60 mm, odpad d 90 mm</t>
  </si>
  <si>
    <t>Sprchové dveře, plast 90 cm</t>
  </si>
  <si>
    <t>725823111R00</t>
  </si>
  <si>
    <t>Baterie umyvadlová stoján. ruční, bez otvír.odpadu</t>
  </si>
  <si>
    <t>725835113RT1</t>
  </si>
  <si>
    <t>Baterie vanová nástěnná ruční, vč. příslušenstvím, standardní</t>
  </si>
  <si>
    <t>725845811RT1</t>
  </si>
  <si>
    <t>Baterie termost.sprchová nástěn.,, standardní</t>
  </si>
  <si>
    <t>725860213R00</t>
  </si>
  <si>
    <t>Sifon umyvadlový  40 mm</t>
  </si>
  <si>
    <t>725860221R00</t>
  </si>
  <si>
    <t xml:space="preserve">Sifon sprchový </t>
  </si>
  <si>
    <t>55162150.AR</t>
  </si>
  <si>
    <t xml:space="preserve"> Vtok se zápachovou uzávěrkou DN 30</t>
  </si>
  <si>
    <t>7255341xx</t>
  </si>
  <si>
    <t>Demontáže vč. ekologické likvidace</t>
  </si>
  <si>
    <t>725016105R00</t>
  </si>
  <si>
    <t>Pisoár  ovládání automatické, bílý</t>
  </si>
  <si>
    <t/>
  </si>
  <si>
    <t>SUM</t>
  </si>
  <si>
    <t>Poznámky uchazeče k zadání</t>
  </si>
  <si>
    <t>POPUZIV</t>
  </si>
  <si>
    <t>END</t>
  </si>
  <si>
    <t>Výkaz výměr</t>
  </si>
  <si>
    <t>KOLÍN, POLEPSKÁ 550 - UBYTOVNA - SANACE ZDIVA A VYBUDOVÁNÍ SOC.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</si>
</sst>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1" zoomScaleNormal="100" zoomScaleSheetLayoutView="75" workbookViewId="0">
      <selection activeCell="B1" sqref="B1:J1"/>
    </sheetView>
  </sheetViews>
  <sheetFormatPr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9" t="s">
        <v>198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40</v>
      </c>
      <c r="C2" s="80"/>
      <c r="D2" s="246" t="s">
        <v>199</v>
      </c>
      <c r="E2" s="247"/>
      <c r="F2" s="247"/>
      <c r="G2" s="247"/>
      <c r="H2" s="247"/>
      <c r="I2" s="247"/>
      <c r="J2" s="248"/>
      <c r="O2" s="2"/>
    </row>
    <row r="3" spans="1:15" ht="23.25" hidden="1" customHeight="1" x14ac:dyDescent="0.2">
      <c r="A3" s="4"/>
      <c r="B3" s="81" t="s">
        <v>42</v>
      </c>
      <c r="C3" s="82"/>
      <c r="D3" s="210"/>
      <c r="E3" s="211"/>
      <c r="F3" s="211"/>
      <c r="G3" s="211"/>
      <c r="H3" s="211"/>
      <c r="I3" s="211"/>
      <c r="J3" s="212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1" t="s">
        <v>44</v>
      </c>
      <c r="E11" s="241"/>
      <c r="F11" s="241"/>
      <c r="G11" s="241"/>
      <c r="H11" s="27" t="s">
        <v>33</v>
      </c>
      <c r="I11" s="92" t="s">
        <v>48</v>
      </c>
      <c r="J11" s="11"/>
    </row>
    <row r="12" spans="1:15" ht="15.75" customHeight="1" x14ac:dyDescent="0.2">
      <c r="A12" s="4"/>
      <c r="B12" s="39"/>
      <c r="C12" s="25"/>
      <c r="D12" s="226" t="s">
        <v>45</v>
      </c>
      <c r="E12" s="226"/>
      <c r="F12" s="226"/>
      <c r="G12" s="22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 t="s">
        <v>47</v>
      </c>
      <c r="D13" s="227" t="s">
        <v>46</v>
      </c>
      <c r="E13" s="227"/>
      <c r="F13" s="227"/>
      <c r="G13" s="22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9"/>
      <c r="F15" s="249"/>
      <c r="G15" s="222"/>
      <c r="H15" s="222"/>
      <c r="I15" s="222" t="s">
        <v>28</v>
      </c>
      <c r="J15" s="223"/>
    </row>
    <row r="16" spans="1:15" ht="23.25" customHeight="1" x14ac:dyDescent="0.2">
      <c r="A16" s="142" t="s">
        <v>23</v>
      </c>
      <c r="B16" s="143" t="s">
        <v>23</v>
      </c>
      <c r="C16" s="56"/>
      <c r="D16" s="57"/>
      <c r="E16" s="224"/>
      <c r="F16" s="225"/>
      <c r="G16" s="224"/>
      <c r="H16" s="225"/>
      <c r="I16" s="224">
        <f>SUMIF(F47:F49,A16,I47:I49)+SUMIF(F47:F49,"PSU",I47:I49)</f>
        <v>0</v>
      </c>
      <c r="J16" s="238"/>
    </row>
    <row r="17" spans="1:10" ht="23.25" customHeight="1" x14ac:dyDescent="0.2">
      <c r="A17" s="142" t="s">
        <v>24</v>
      </c>
      <c r="B17" s="143" t="s">
        <v>24</v>
      </c>
      <c r="C17" s="56"/>
      <c r="D17" s="57"/>
      <c r="E17" s="224"/>
      <c r="F17" s="225"/>
      <c r="G17" s="224"/>
      <c r="H17" s="225"/>
      <c r="I17" s="224">
        <f>SUMIF(F47:F49,A17,I47:I49)</f>
        <v>0</v>
      </c>
      <c r="J17" s="238"/>
    </row>
    <row r="18" spans="1:10" ht="23.25" customHeight="1" x14ac:dyDescent="0.2">
      <c r="A18" s="142" t="s">
        <v>25</v>
      </c>
      <c r="B18" s="143" t="s">
        <v>25</v>
      </c>
      <c r="C18" s="56"/>
      <c r="D18" s="57"/>
      <c r="E18" s="224"/>
      <c r="F18" s="225"/>
      <c r="G18" s="224"/>
      <c r="H18" s="225"/>
      <c r="I18" s="224">
        <f>SUMIF(F47:F49,A18,I47:I49)</f>
        <v>0</v>
      </c>
      <c r="J18" s="238"/>
    </row>
    <row r="19" spans="1:10" ht="23.25" customHeight="1" x14ac:dyDescent="0.2">
      <c r="A19" s="142" t="s">
        <v>60</v>
      </c>
      <c r="B19" s="143" t="s">
        <v>26</v>
      </c>
      <c r="C19" s="56"/>
      <c r="D19" s="57"/>
      <c r="E19" s="224"/>
      <c r="F19" s="225"/>
      <c r="G19" s="224"/>
      <c r="H19" s="225"/>
      <c r="I19" s="224">
        <f>SUMIF(F47:F49,A19,I47:I49)</f>
        <v>0</v>
      </c>
      <c r="J19" s="238"/>
    </row>
    <row r="20" spans="1:10" ht="23.25" customHeight="1" x14ac:dyDescent="0.2">
      <c r="A20" s="142" t="s">
        <v>61</v>
      </c>
      <c r="B20" s="143" t="s">
        <v>27</v>
      </c>
      <c r="C20" s="56"/>
      <c r="D20" s="57"/>
      <c r="E20" s="224"/>
      <c r="F20" s="225"/>
      <c r="G20" s="224"/>
      <c r="H20" s="225"/>
      <c r="I20" s="224">
        <f>SUMIF(F47:F49,A20,I47:I49)</f>
        <v>0</v>
      </c>
      <c r="J20" s="238"/>
    </row>
    <row r="21" spans="1:10" ht="23.25" customHeight="1" x14ac:dyDescent="0.2">
      <c r="A21" s="4"/>
      <c r="B21" s="72" t="s">
        <v>28</v>
      </c>
      <c r="C21" s="73"/>
      <c r="D21" s="74"/>
      <c r="E21" s="239"/>
      <c r="F21" s="240"/>
      <c r="G21" s="239"/>
      <c r="H21" s="240"/>
      <c r="I21" s="239">
        <f>SUM(I16:J20)</f>
        <v>0</v>
      </c>
      <c r="J21" s="24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6">
        <f>ZakladDPHSniVypocet</f>
        <v>0</v>
      </c>
      <c r="H23" s="237"/>
      <c r="I23" s="237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3">
        <f>I23*E23/100</f>
        <v>0</v>
      </c>
      <c r="H24" s="244"/>
      <c r="I24" s="244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6">
        <f>ZakladDPHZaklVypocet</f>
        <v>0</v>
      </c>
      <c r="H25" s="237"/>
      <c r="I25" s="237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2">
        <f>I25*E25/100</f>
        <v>0</v>
      </c>
      <c r="H26" s="233"/>
      <c r="I26" s="233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1" t="str">
        <f t="shared" si="0"/>
        <v>CZK</v>
      </c>
    </row>
    <row r="28" spans="1:10" ht="27.95" customHeight="1" thickBot="1" x14ac:dyDescent="0.25">
      <c r="A28" s="4"/>
      <c r="B28" s="114" t="s">
        <v>22</v>
      </c>
      <c r="C28" s="115"/>
      <c r="D28" s="115"/>
      <c r="E28" s="116"/>
      <c r="F28" s="117"/>
      <c r="G28" s="221">
        <f>ZakladDPHSniVypocet+ZakladDPHZaklVypocet</f>
        <v>0</v>
      </c>
      <c r="H28" s="221"/>
      <c r="I28" s="221"/>
      <c r="J28" s="118" t="str">
        <f t="shared" si="0"/>
        <v>CZK</v>
      </c>
    </row>
    <row r="29" spans="1:10" ht="27.9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5">
        <f>ZakladDPHSni+DPHSni+ZakladDPHZakl+DPHZakl+Zaokrouhleni</f>
        <v>0</v>
      </c>
      <c r="H29" s="235"/>
      <c r="I29" s="235"/>
      <c r="J29" s="12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9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9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10" ht="12.75" customHeight="1" x14ac:dyDescent="0.2">
      <c r="A35" s="4"/>
      <c r="B35" s="4"/>
      <c r="C35" s="5"/>
      <c r="D35" s="242" t="s">
        <v>2</v>
      </c>
      <c r="E35" s="242"/>
      <c r="F35" s="5"/>
      <c r="G35" s="43"/>
      <c r="H35" s="13" t="s">
        <v>3</v>
      </c>
      <c r="I35" s="43"/>
      <c r="J35" s="12"/>
    </row>
    <row r="36" spans="1:10" ht="13.7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49</v>
      </c>
      <c r="C39" s="213"/>
      <c r="D39" s="214"/>
      <c r="E39" s="214"/>
      <c r="F39" s="107">
        <f>Výkaz!AC66</f>
        <v>0</v>
      </c>
      <c r="G39" s="108">
        <f>Výkaz!AD66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5" t="s">
        <v>50</v>
      </c>
      <c r="C40" s="216"/>
      <c r="D40" s="216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52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53</v>
      </c>
      <c r="G46" s="130"/>
      <c r="H46" s="130"/>
      <c r="I46" s="217" t="s">
        <v>28</v>
      </c>
      <c r="J46" s="217"/>
    </row>
    <row r="47" spans="1:10" ht="25.5" customHeight="1" x14ac:dyDescent="0.2">
      <c r="A47" s="123"/>
      <c r="B47" s="131" t="s">
        <v>54</v>
      </c>
      <c r="C47" s="219" t="s">
        <v>55</v>
      </c>
      <c r="D47" s="220"/>
      <c r="E47" s="220"/>
      <c r="F47" s="133" t="s">
        <v>24</v>
      </c>
      <c r="G47" s="134"/>
      <c r="H47" s="134"/>
      <c r="I47" s="218">
        <f>Výkaz!G8</f>
        <v>0</v>
      </c>
      <c r="J47" s="218"/>
    </row>
    <row r="48" spans="1:10" ht="25.5" customHeight="1" x14ac:dyDescent="0.2">
      <c r="A48" s="123"/>
      <c r="B48" s="125" t="s">
        <v>56</v>
      </c>
      <c r="C48" s="204" t="s">
        <v>57</v>
      </c>
      <c r="D48" s="205"/>
      <c r="E48" s="205"/>
      <c r="F48" s="135" t="s">
        <v>24</v>
      </c>
      <c r="G48" s="136"/>
      <c r="H48" s="136"/>
      <c r="I48" s="203">
        <f>Výkaz!G23</f>
        <v>0</v>
      </c>
      <c r="J48" s="203"/>
    </row>
    <row r="49" spans="1:10" ht="25.5" customHeight="1" x14ac:dyDescent="0.2">
      <c r="A49" s="123"/>
      <c r="B49" s="132" t="s">
        <v>58</v>
      </c>
      <c r="C49" s="207" t="s">
        <v>59</v>
      </c>
      <c r="D49" s="208"/>
      <c r="E49" s="208"/>
      <c r="F49" s="137" t="s">
        <v>24</v>
      </c>
      <c r="G49" s="138"/>
      <c r="H49" s="138"/>
      <c r="I49" s="206">
        <f>Výkaz!G47</f>
        <v>0</v>
      </c>
      <c r="J49" s="206"/>
    </row>
    <row r="50" spans="1:10" ht="25.5" customHeight="1" x14ac:dyDescent="0.2">
      <c r="A50" s="124"/>
      <c r="B50" s="128" t="s">
        <v>1</v>
      </c>
      <c r="C50" s="128"/>
      <c r="D50" s="129"/>
      <c r="E50" s="129"/>
      <c r="F50" s="139"/>
      <c r="G50" s="140"/>
      <c r="H50" s="140"/>
      <c r="I50" s="209">
        <f>SUM(I47:I49)</f>
        <v>0</v>
      </c>
      <c r="J50" s="209"/>
    </row>
    <row r="51" spans="1:10" x14ac:dyDescent="0.2">
      <c r="F51" s="141"/>
      <c r="G51" s="94"/>
      <c r="H51" s="141"/>
      <c r="I51" s="94"/>
      <c r="J51" s="94"/>
    </row>
    <row r="52" spans="1:10" x14ac:dyDescent="0.2">
      <c r="F52" s="141"/>
      <c r="G52" s="94"/>
      <c r="H52" s="141"/>
      <c r="I52" s="94"/>
      <c r="J52" s="94"/>
    </row>
    <row r="53" spans="1:10" x14ac:dyDescent="0.2">
      <c r="F53" s="141"/>
      <c r="G53" s="94"/>
      <c r="H53" s="141"/>
      <c r="I53" s="94"/>
      <c r="J5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7" t="s">
        <v>41</v>
      </c>
      <c r="B2" s="76"/>
      <c r="C2" s="252"/>
      <c r="D2" s="252"/>
      <c r="E2" s="252"/>
      <c r="F2" s="252"/>
      <c r="G2" s="253"/>
    </row>
    <row r="3" spans="1:7" ht="24.95" hidden="1" customHeight="1" x14ac:dyDescent="0.2">
      <c r="A3" s="77" t="s">
        <v>7</v>
      </c>
      <c r="B3" s="76"/>
      <c r="C3" s="252"/>
      <c r="D3" s="252"/>
      <c r="E3" s="252"/>
      <c r="F3" s="252"/>
      <c r="G3" s="253"/>
    </row>
    <row r="4" spans="1:7" ht="24.95" hidden="1" customHeight="1" x14ac:dyDescent="0.2">
      <c r="A4" s="77" t="s">
        <v>8</v>
      </c>
      <c r="B4" s="76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42578125" customWidth="1"/>
    <col min="5" max="5" width="10.42578125" customWidth="1"/>
    <col min="6" max="6" width="9.7109375" customWidth="1"/>
    <col min="7" max="7" width="12.57031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198</v>
      </c>
      <c r="B1" s="254"/>
      <c r="C1" s="254"/>
      <c r="D1" s="254"/>
      <c r="E1" s="254"/>
      <c r="F1" s="254"/>
      <c r="G1" s="254"/>
      <c r="AE1" t="s">
        <v>63</v>
      </c>
    </row>
    <row r="2" spans="1:60" ht="25.15" customHeight="1" x14ac:dyDescent="0.2">
      <c r="A2" s="147" t="s">
        <v>62</v>
      </c>
      <c r="B2" s="144" t="s">
        <v>199</v>
      </c>
      <c r="C2" s="144"/>
      <c r="D2" s="145"/>
      <c r="E2" s="145"/>
      <c r="F2" s="145"/>
      <c r="G2" s="149"/>
      <c r="AE2" t="s">
        <v>64</v>
      </c>
    </row>
    <row r="3" spans="1:60" ht="25.15" hidden="1" customHeight="1" x14ac:dyDescent="0.2">
      <c r="A3" s="148" t="s">
        <v>7</v>
      </c>
      <c r="B3" s="146"/>
      <c r="C3" s="255"/>
      <c r="D3" s="256"/>
      <c r="E3" s="256"/>
      <c r="F3" s="256"/>
      <c r="G3" s="257"/>
      <c r="AE3" t="s">
        <v>65</v>
      </c>
    </row>
    <row r="4" spans="1:60" ht="25.15" hidden="1" customHeight="1" x14ac:dyDescent="0.2">
      <c r="A4" s="148" t="s">
        <v>8</v>
      </c>
      <c r="B4" s="146"/>
      <c r="C4" s="255"/>
      <c r="D4" s="256"/>
      <c r="E4" s="256"/>
      <c r="F4" s="256"/>
      <c r="G4" s="257"/>
      <c r="AE4" t="s">
        <v>66</v>
      </c>
    </row>
    <row r="5" spans="1:60" hidden="1" x14ac:dyDescent="0.2">
      <c r="A5" s="150" t="s">
        <v>67</v>
      </c>
      <c r="B5" s="151"/>
      <c r="C5" s="152"/>
      <c r="D5" s="153"/>
      <c r="E5" s="153"/>
      <c r="F5" s="153"/>
      <c r="G5" s="154"/>
      <c r="AE5" t="s">
        <v>68</v>
      </c>
    </row>
    <row r="7" spans="1:60" ht="38.25" x14ac:dyDescent="0.2">
      <c r="A7" s="159" t="s">
        <v>69</v>
      </c>
      <c r="B7" s="160" t="s">
        <v>70</v>
      </c>
      <c r="C7" s="160" t="s">
        <v>71</v>
      </c>
      <c r="D7" s="159" t="s">
        <v>72</v>
      </c>
      <c r="E7" s="159" t="s">
        <v>73</v>
      </c>
      <c r="F7" s="155" t="s">
        <v>74</v>
      </c>
      <c r="G7" s="176" t="s">
        <v>28</v>
      </c>
      <c r="H7" s="177" t="s">
        <v>29</v>
      </c>
      <c r="I7" s="177" t="s">
        <v>75</v>
      </c>
      <c r="J7" s="177" t="s">
        <v>30</v>
      </c>
      <c r="K7" s="177" t="s">
        <v>76</v>
      </c>
      <c r="L7" s="177" t="s">
        <v>77</v>
      </c>
      <c r="M7" s="177" t="s">
        <v>78</v>
      </c>
      <c r="N7" s="177" t="s">
        <v>79</v>
      </c>
      <c r="O7" s="177" t="s">
        <v>80</v>
      </c>
      <c r="P7" s="177" t="s">
        <v>81</v>
      </c>
      <c r="Q7" s="177" t="s">
        <v>82</v>
      </c>
      <c r="R7" s="177" t="s">
        <v>83</v>
      </c>
      <c r="S7" s="177" t="s">
        <v>84</v>
      </c>
      <c r="T7" s="177" t="s">
        <v>85</v>
      </c>
      <c r="U7" s="162" t="s">
        <v>86</v>
      </c>
    </row>
    <row r="8" spans="1:60" x14ac:dyDescent="0.2">
      <c r="A8" s="178" t="s">
        <v>87</v>
      </c>
      <c r="B8" s="179" t="s">
        <v>54</v>
      </c>
      <c r="C8" s="180" t="s">
        <v>55</v>
      </c>
      <c r="D8" s="181"/>
      <c r="E8" s="182"/>
      <c r="F8" s="183"/>
      <c r="G8" s="183">
        <f>SUMIF(AE9:AE22,"&lt;&gt;NOR",G9:G22)</f>
        <v>0</v>
      </c>
      <c r="H8" s="183"/>
      <c r="I8" s="183">
        <f>SUM(I9:I22)</f>
        <v>0</v>
      </c>
      <c r="J8" s="183"/>
      <c r="K8" s="183">
        <f>SUM(K9:K22)</f>
        <v>0</v>
      </c>
      <c r="L8" s="183"/>
      <c r="M8" s="183">
        <f>SUM(M9:M22)</f>
        <v>0</v>
      </c>
      <c r="N8" s="161"/>
      <c r="O8" s="161">
        <f>SUM(O9:O22)</f>
        <v>0.26022000000000006</v>
      </c>
      <c r="P8" s="161"/>
      <c r="Q8" s="161">
        <f>SUM(Q9:Q22)</f>
        <v>0</v>
      </c>
      <c r="R8" s="161"/>
      <c r="S8" s="161"/>
      <c r="T8" s="178"/>
      <c r="U8" s="161">
        <f>SUM(U9:U22)</f>
        <v>128.9</v>
      </c>
      <c r="AE8" t="s">
        <v>88</v>
      </c>
    </row>
    <row r="9" spans="1:60" outlineLevel="1" x14ac:dyDescent="0.2">
      <c r="A9" s="157">
        <v>1</v>
      </c>
      <c r="B9" s="163" t="s">
        <v>89</v>
      </c>
      <c r="C9" s="196" t="s">
        <v>90</v>
      </c>
      <c r="D9" s="165" t="s">
        <v>91</v>
      </c>
      <c r="E9" s="171">
        <v>31</v>
      </c>
      <c r="F9" s="173">
        <f t="shared" ref="F9:F22" si="0">H9+J9</f>
        <v>0</v>
      </c>
      <c r="G9" s="174">
        <f t="shared" ref="G9:G22" si="1">ROUND(E9*F9,2)</f>
        <v>0</v>
      </c>
      <c r="H9" s="174"/>
      <c r="I9" s="174">
        <f t="shared" ref="I9:I22" si="2">ROUND(E9*H9,2)</f>
        <v>0</v>
      </c>
      <c r="J9" s="174"/>
      <c r="K9" s="174">
        <f t="shared" ref="K9:K22" si="3">ROUND(E9*J9,2)</f>
        <v>0</v>
      </c>
      <c r="L9" s="174">
        <v>0</v>
      </c>
      <c r="M9" s="174">
        <f t="shared" ref="M9:M22" si="4">G9*(1+L9/100)</f>
        <v>0</v>
      </c>
      <c r="N9" s="166">
        <v>2.0999999999999999E-3</v>
      </c>
      <c r="O9" s="166">
        <f t="shared" ref="O9:O22" si="5">ROUND(E9*N9,5)</f>
        <v>6.5100000000000005E-2</v>
      </c>
      <c r="P9" s="166">
        <v>0</v>
      </c>
      <c r="Q9" s="166">
        <f t="shared" ref="Q9:Q22" si="6">ROUND(E9*P9,5)</f>
        <v>0</v>
      </c>
      <c r="R9" s="166"/>
      <c r="S9" s="166"/>
      <c r="T9" s="167">
        <v>0.8</v>
      </c>
      <c r="U9" s="166">
        <f t="shared" ref="U9:U22" si="7">ROUND(E9*T9,2)</f>
        <v>24.8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92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93</v>
      </c>
      <c r="C10" s="196" t="s">
        <v>94</v>
      </c>
      <c r="D10" s="165" t="s">
        <v>91</v>
      </c>
      <c r="E10" s="171">
        <v>34</v>
      </c>
      <c r="F10" s="173">
        <f t="shared" si="0"/>
        <v>0</v>
      </c>
      <c r="G10" s="174">
        <f t="shared" si="1"/>
        <v>0</v>
      </c>
      <c r="H10" s="174"/>
      <c r="I10" s="174">
        <f t="shared" si="2"/>
        <v>0</v>
      </c>
      <c r="J10" s="174"/>
      <c r="K10" s="174">
        <f t="shared" si="3"/>
        <v>0</v>
      </c>
      <c r="L10" s="174">
        <v>0</v>
      </c>
      <c r="M10" s="174">
        <f t="shared" si="4"/>
        <v>0</v>
      </c>
      <c r="N10" s="166">
        <v>2.5200000000000001E-3</v>
      </c>
      <c r="O10" s="166">
        <f t="shared" si="5"/>
        <v>8.5680000000000006E-2</v>
      </c>
      <c r="P10" s="166">
        <v>0</v>
      </c>
      <c r="Q10" s="166">
        <f t="shared" si="6"/>
        <v>0</v>
      </c>
      <c r="R10" s="166"/>
      <c r="S10" s="166"/>
      <c r="T10" s="167">
        <v>0.8</v>
      </c>
      <c r="U10" s="166">
        <f t="shared" si="7"/>
        <v>27.2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92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95</v>
      </c>
      <c r="C11" s="196" t="s">
        <v>96</v>
      </c>
      <c r="D11" s="165" t="s">
        <v>91</v>
      </c>
      <c r="E11" s="171">
        <v>6</v>
      </c>
      <c r="F11" s="173">
        <f t="shared" si="0"/>
        <v>0</v>
      </c>
      <c r="G11" s="174">
        <f t="shared" si="1"/>
        <v>0</v>
      </c>
      <c r="H11" s="174"/>
      <c r="I11" s="174">
        <f t="shared" si="2"/>
        <v>0</v>
      </c>
      <c r="J11" s="174"/>
      <c r="K11" s="174">
        <f t="shared" si="3"/>
        <v>0</v>
      </c>
      <c r="L11" s="174">
        <v>0</v>
      </c>
      <c r="M11" s="174">
        <f t="shared" si="4"/>
        <v>0</v>
      </c>
      <c r="N11" s="166">
        <v>3.5699999999999998E-3</v>
      </c>
      <c r="O11" s="166">
        <f t="shared" si="5"/>
        <v>2.1420000000000002E-2</v>
      </c>
      <c r="P11" s="166">
        <v>0</v>
      </c>
      <c r="Q11" s="166">
        <f t="shared" si="6"/>
        <v>0</v>
      </c>
      <c r="R11" s="166"/>
      <c r="S11" s="166"/>
      <c r="T11" s="167">
        <v>0.55000000000000004</v>
      </c>
      <c r="U11" s="166">
        <f t="shared" si="7"/>
        <v>3.3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92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97</v>
      </c>
      <c r="C12" s="196" t="s">
        <v>98</v>
      </c>
      <c r="D12" s="165" t="s">
        <v>91</v>
      </c>
      <c r="E12" s="171">
        <v>21</v>
      </c>
      <c r="F12" s="173">
        <f t="shared" si="0"/>
        <v>0</v>
      </c>
      <c r="G12" s="174">
        <f t="shared" si="1"/>
        <v>0</v>
      </c>
      <c r="H12" s="174"/>
      <c r="I12" s="174">
        <f t="shared" si="2"/>
        <v>0</v>
      </c>
      <c r="J12" s="174"/>
      <c r="K12" s="174">
        <f t="shared" si="3"/>
        <v>0</v>
      </c>
      <c r="L12" s="174">
        <v>0</v>
      </c>
      <c r="M12" s="174">
        <f t="shared" si="4"/>
        <v>0</v>
      </c>
      <c r="N12" s="166">
        <v>1.31E-3</v>
      </c>
      <c r="O12" s="166">
        <f t="shared" si="5"/>
        <v>2.751E-2</v>
      </c>
      <c r="P12" s="166">
        <v>0</v>
      </c>
      <c r="Q12" s="166">
        <f t="shared" si="6"/>
        <v>0</v>
      </c>
      <c r="R12" s="166"/>
      <c r="S12" s="166"/>
      <c r="T12" s="167">
        <v>0.79700000000000004</v>
      </c>
      <c r="U12" s="166">
        <f t="shared" si="7"/>
        <v>16.739999999999998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92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>
        <v>5</v>
      </c>
      <c r="B13" s="163" t="s">
        <v>99</v>
      </c>
      <c r="C13" s="196" t="s">
        <v>100</v>
      </c>
      <c r="D13" s="165" t="s">
        <v>91</v>
      </c>
      <c r="E13" s="171">
        <v>27</v>
      </c>
      <c r="F13" s="173">
        <f t="shared" si="0"/>
        <v>0</v>
      </c>
      <c r="G13" s="174">
        <f t="shared" si="1"/>
        <v>0</v>
      </c>
      <c r="H13" s="174"/>
      <c r="I13" s="174">
        <f t="shared" si="2"/>
        <v>0</v>
      </c>
      <c r="J13" s="174"/>
      <c r="K13" s="174">
        <f t="shared" si="3"/>
        <v>0</v>
      </c>
      <c r="L13" s="174">
        <v>0</v>
      </c>
      <c r="M13" s="174">
        <f t="shared" si="4"/>
        <v>0</v>
      </c>
      <c r="N13" s="166">
        <v>1.5200000000000001E-3</v>
      </c>
      <c r="O13" s="166">
        <f t="shared" si="5"/>
        <v>4.104E-2</v>
      </c>
      <c r="P13" s="166">
        <v>0</v>
      </c>
      <c r="Q13" s="166">
        <f t="shared" si="6"/>
        <v>0</v>
      </c>
      <c r="R13" s="166"/>
      <c r="S13" s="166"/>
      <c r="T13" s="167">
        <v>1.173</v>
      </c>
      <c r="U13" s="166">
        <f t="shared" si="7"/>
        <v>31.67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92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6</v>
      </c>
      <c r="B14" s="163" t="s">
        <v>101</v>
      </c>
      <c r="C14" s="196" t="s">
        <v>102</v>
      </c>
      <c r="D14" s="165" t="s">
        <v>91</v>
      </c>
      <c r="E14" s="171">
        <v>8</v>
      </c>
      <c r="F14" s="173">
        <f t="shared" si="0"/>
        <v>0</v>
      </c>
      <c r="G14" s="174">
        <f t="shared" si="1"/>
        <v>0</v>
      </c>
      <c r="H14" s="174"/>
      <c r="I14" s="174">
        <f t="shared" si="2"/>
        <v>0</v>
      </c>
      <c r="J14" s="174"/>
      <c r="K14" s="174">
        <f t="shared" si="3"/>
        <v>0</v>
      </c>
      <c r="L14" s="174">
        <v>0</v>
      </c>
      <c r="M14" s="174">
        <f t="shared" si="4"/>
        <v>0</v>
      </c>
      <c r="N14" s="166">
        <v>3.8000000000000002E-4</v>
      </c>
      <c r="O14" s="166">
        <f t="shared" si="5"/>
        <v>3.0400000000000002E-3</v>
      </c>
      <c r="P14" s="166">
        <v>0</v>
      </c>
      <c r="Q14" s="166">
        <f t="shared" si="6"/>
        <v>0</v>
      </c>
      <c r="R14" s="166"/>
      <c r="S14" s="166"/>
      <c r="T14" s="167">
        <v>0.32</v>
      </c>
      <c r="U14" s="166">
        <f t="shared" si="7"/>
        <v>2.56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92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7</v>
      </c>
      <c r="B15" s="163" t="s">
        <v>103</v>
      </c>
      <c r="C15" s="196" t="s">
        <v>104</v>
      </c>
      <c r="D15" s="165" t="s">
        <v>91</v>
      </c>
      <c r="E15" s="171">
        <v>4</v>
      </c>
      <c r="F15" s="173">
        <f t="shared" si="0"/>
        <v>0</v>
      </c>
      <c r="G15" s="174">
        <f t="shared" si="1"/>
        <v>0</v>
      </c>
      <c r="H15" s="174"/>
      <c r="I15" s="174">
        <f t="shared" si="2"/>
        <v>0</v>
      </c>
      <c r="J15" s="174"/>
      <c r="K15" s="174">
        <f t="shared" si="3"/>
        <v>0</v>
      </c>
      <c r="L15" s="174">
        <v>0</v>
      </c>
      <c r="M15" s="174">
        <f t="shared" si="4"/>
        <v>0</v>
      </c>
      <c r="N15" s="166">
        <v>6.9999999999999999E-4</v>
      </c>
      <c r="O15" s="166">
        <f t="shared" si="5"/>
        <v>2.8E-3</v>
      </c>
      <c r="P15" s="166">
        <v>0</v>
      </c>
      <c r="Q15" s="166">
        <f t="shared" si="6"/>
        <v>0</v>
      </c>
      <c r="R15" s="166"/>
      <c r="S15" s="166"/>
      <c r="T15" s="167">
        <v>0.45200000000000001</v>
      </c>
      <c r="U15" s="166">
        <f t="shared" si="7"/>
        <v>1.81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92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8</v>
      </c>
      <c r="B16" s="163" t="s">
        <v>105</v>
      </c>
      <c r="C16" s="196" t="s">
        <v>106</v>
      </c>
      <c r="D16" s="165" t="s">
        <v>91</v>
      </c>
      <c r="E16" s="171">
        <v>10</v>
      </c>
      <c r="F16" s="173">
        <f t="shared" si="0"/>
        <v>0</v>
      </c>
      <c r="G16" s="174">
        <f t="shared" si="1"/>
        <v>0</v>
      </c>
      <c r="H16" s="174"/>
      <c r="I16" s="174">
        <f t="shared" si="2"/>
        <v>0</v>
      </c>
      <c r="J16" s="174"/>
      <c r="K16" s="174">
        <f t="shared" si="3"/>
        <v>0</v>
      </c>
      <c r="L16" s="174">
        <v>0</v>
      </c>
      <c r="M16" s="174">
        <f t="shared" si="4"/>
        <v>0</v>
      </c>
      <c r="N16" s="166">
        <v>4.6999999999999999E-4</v>
      </c>
      <c r="O16" s="166">
        <f t="shared" si="5"/>
        <v>4.7000000000000002E-3</v>
      </c>
      <c r="P16" s="166">
        <v>0</v>
      </c>
      <c r="Q16" s="166">
        <f t="shared" si="6"/>
        <v>0</v>
      </c>
      <c r="R16" s="166"/>
      <c r="S16" s="166"/>
      <c r="T16" s="167">
        <v>0.35899999999999999</v>
      </c>
      <c r="U16" s="166">
        <f t="shared" si="7"/>
        <v>3.59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92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9</v>
      </c>
      <c r="B17" s="163" t="s">
        <v>107</v>
      </c>
      <c r="C17" s="196" t="s">
        <v>108</v>
      </c>
      <c r="D17" s="165" t="s">
        <v>109</v>
      </c>
      <c r="E17" s="171">
        <v>18</v>
      </c>
      <c r="F17" s="173">
        <f t="shared" si="0"/>
        <v>0</v>
      </c>
      <c r="G17" s="174">
        <f t="shared" si="1"/>
        <v>0</v>
      </c>
      <c r="H17" s="174"/>
      <c r="I17" s="174">
        <f t="shared" si="2"/>
        <v>0</v>
      </c>
      <c r="J17" s="174"/>
      <c r="K17" s="174">
        <f t="shared" si="3"/>
        <v>0</v>
      </c>
      <c r="L17" s="174">
        <v>0</v>
      </c>
      <c r="M17" s="174">
        <f t="shared" si="4"/>
        <v>0</v>
      </c>
      <c r="N17" s="166">
        <v>4.6999999999999999E-4</v>
      </c>
      <c r="O17" s="166">
        <f t="shared" si="5"/>
        <v>8.4600000000000005E-3</v>
      </c>
      <c r="P17" s="166">
        <v>0</v>
      </c>
      <c r="Q17" s="166">
        <f t="shared" si="6"/>
        <v>0</v>
      </c>
      <c r="R17" s="166"/>
      <c r="S17" s="166"/>
      <c r="T17" s="167">
        <v>0.35899999999999999</v>
      </c>
      <c r="U17" s="166">
        <f t="shared" si="7"/>
        <v>6.46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92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>
        <v>10</v>
      </c>
      <c r="B18" s="163" t="s">
        <v>107</v>
      </c>
      <c r="C18" s="196" t="s">
        <v>110</v>
      </c>
      <c r="D18" s="165" t="s">
        <v>109</v>
      </c>
      <c r="E18" s="171">
        <v>1</v>
      </c>
      <c r="F18" s="173">
        <f t="shared" si="0"/>
        <v>0</v>
      </c>
      <c r="G18" s="174">
        <f t="shared" si="1"/>
        <v>0</v>
      </c>
      <c r="H18" s="174"/>
      <c r="I18" s="174">
        <f t="shared" si="2"/>
        <v>0</v>
      </c>
      <c r="J18" s="174"/>
      <c r="K18" s="174">
        <f t="shared" si="3"/>
        <v>0</v>
      </c>
      <c r="L18" s="174">
        <v>0</v>
      </c>
      <c r="M18" s="174">
        <f t="shared" si="4"/>
        <v>0</v>
      </c>
      <c r="N18" s="166">
        <v>4.6999999999999999E-4</v>
      </c>
      <c r="O18" s="166">
        <f t="shared" si="5"/>
        <v>4.6999999999999999E-4</v>
      </c>
      <c r="P18" s="166">
        <v>0</v>
      </c>
      <c r="Q18" s="166">
        <f t="shared" si="6"/>
        <v>0</v>
      </c>
      <c r="R18" s="166"/>
      <c r="S18" s="166"/>
      <c r="T18" s="167">
        <v>0.35899999999999999</v>
      </c>
      <c r="U18" s="166">
        <f t="shared" si="7"/>
        <v>0.36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92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11</v>
      </c>
      <c r="B19" s="163" t="s">
        <v>111</v>
      </c>
      <c r="C19" s="196" t="s">
        <v>112</v>
      </c>
      <c r="D19" s="165" t="s">
        <v>91</v>
      </c>
      <c r="E19" s="171">
        <v>141</v>
      </c>
      <c r="F19" s="173">
        <f t="shared" si="0"/>
        <v>0</v>
      </c>
      <c r="G19" s="174">
        <f t="shared" si="1"/>
        <v>0</v>
      </c>
      <c r="H19" s="174"/>
      <c r="I19" s="174">
        <f t="shared" si="2"/>
        <v>0</v>
      </c>
      <c r="J19" s="174"/>
      <c r="K19" s="174">
        <f t="shared" si="3"/>
        <v>0</v>
      </c>
      <c r="L19" s="174">
        <v>0</v>
      </c>
      <c r="M19" s="174">
        <f t="shared" si="4"/>
        <v>0</v>
      </c>
      <c r="N19" s="166">
        <v>0</v>
      </c>
      <c r="O19" s="166">
        <f t="shared" si="5"/>
        <v>0</v>
      </c>
      <c r="P19" s="166">
        <v>0</v>
      </c>
      <c r="Q19" s="166">
        <f t="shared" si="6"/>
        <v>0</v>
      </c>
      <c r="R19" s="166"/>
      <c r="S19" s="166"/>
      <c r="T19" s="167">
        <v>5.8999999999999997E-2</v>
      </c>
      <c r="U19" s="166">
        <f t="shared" si="7"/>
        <v>8.32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92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12</v>
      </c>
      <c r="B20" s="163" t="s">
        <v>113</v>
      </c>
      <c r="C20" s="196" t="s">
        <v>114</v>
      </c>
      <c r="D20" s="165" t="s">
        <v>115</v>
      </c>
      <c r="E20" s="171">
        <v>5</v>
      </c>
      <c r="F20" s="173">
        <f t="shared" si="0"/>
        <v>0</v>
      </c>
      <c r="G20" s="174">
        <f t="shared" si="1"/>
        <v>0</v>
      </c>
      <c r="H20" s="174"/>
      <c r="I20" s="174">
        <f t="shared" si="2"/>
        <v>0</v>
      </c>
      <c r="J20" s="174"/>
      <c r="K20" s="174">
        <f t="shared" si="3"/>
        <v>0</v>
      </c>
      <c r="L20" s="174">
        <v>0</v>
      </c>
      <c r="M20" s="174">
        <f t="shared" si="4"/>
        <v>0</v>
      </c>
      <c r="N20" s="166">
        <v>0</v>
      </c>
      <c r="O20" s="166">
        <f t="shared" si="5"/>
        <v>0</v>
      </c>
      <c r="P20" s="166">
        <v>0</v>
      </c>
      <c r="Q20" s="166">
        <f t="shared" si="6"/>
        <v>0</v>
      </c>
      <c r="R20" s="166"/>
      <c r="S20" s="166"/>
      <c r="T20" s="167">
        <v>0.157</v>
      </c>
      <c r="U20" s="166">
        <f t="shared" si="7"/>
        <v>0.79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92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13</v>
      </c>
      <c r="B21" s="163" t="s">
        <v>116</v>
      </c>
      <c r="C21" s="196" t="s">
        <v>117</v>
      </c>
      <c r="D21" s="165" t="s">
        <v>115</v>
      </c>
      <c r="E21" s="171">
        <v>3</v>
      </c>
      <c r="F21" s="173">
        <f t="shared" si="0"/>
        <v>0</v>
      </c>
      <c r="G21" s="174">
        <f t="shared" si="1"/>
        <v>0</v>
      </c>
      <c r="H21" s="174"/>
      <c r="I21" s="174">
        <f t="shared" si="2"/>
        <v>0</v>
      </c>
      <c r="J21" s="174"/>
      <c r="K21" s="174">
        <f t="shared" si="3"/>
        <v>0</v>
      </c>
      <c r="L21" s="174">
        <v>0</v>
      </c>
      <c r="M21" s="174">
        <f t="shared" si="4"/>
        <v>0</v>
      </c>
      <c r="N21" s="166">
        <v>0</v>
      </c>
      <c r="O21" s="166">
        <f t="shared" si="5"/>
        <v>0</v>
      </c>
      <c r="P21" s="166">
        <v>0</v>
      </c>
      <c r="Q21" s="166">
        <f t="shared" si="6"/>
        <v>0</v>
      </c>
      <c r="R21" s="166"/>
      <c r="S21" s="166"/>
      <c r="T21" s="167">
        <v>0.25900000000000001</v>
      </c>
      <c r="U21" s="166">
        <f t="shared" si="7"/>
        <v>0.78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92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14</v>
      </c>
      <c r="B22" s="163" t="s">
        <v>118</v>
      </c>
      <c r="C22" s="196" t="s">
        <v>119</v>
      </c>
      <c r="D22" s="165" t="s">
        <v>115</v>
      </c>
      <c r="E22" s="171">
        <v>3</v>
      </c>
      <c r="F22" s="173">
        <f t="shared" si="0"/>
        <v>0</v>
      </c>
      <c r="G22" s="174">
        <f t="shared" si="1"/>
        <v>0</v>
      </c>
      <c r="H22" s="174"/>
      <c r="I22" s="174">
        <f t="shared" si="2"/>
        <v>0</v>
      </c>
      <c r="J22" s="174"/>
      <c r="K22" s="174">
        <f t="shared" si="3"/>
        <v>0</v>
      </c>
      <c r="L22" s="174">
        <v>0</v>
      </c>
      <c r="M22" s="174">
        <f t="shared" si="4"/>
        <v>0</v>
      </c>
      <c r="N22" s="166">
        <v>0</v>
      </c>
      <c r="O22" s="166">
        <f t="shared" si="5"/>
        <v>0</v>
      </c>
      <c r="P22" s="166">
        <v>0</v>
      </c>
      <c r="Q22" s="166">
        <f t="shared" si="6"/>
        <v>0</v>
      </c>
      <c r="R22" s="166"/>
      <c r="S22" s="166"/>
      <c r="T22" s="167">
        <v>0.17399999999999999</v>
      </c>
      <c r="U22" s="166">
        <f t="shared" si="7"/>
        <v>0.52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92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x14ac:dyDescent="0.2">
      <c r="A23" s="158" t="s">
        <v>87</v>
      </c>
      <c r="B23" s="164" t="s">
        <v>56</v>
      </c>
      <c r="C23" s="197" t="s">
        <v>57</v>
      </c>
      <c r="D23" s="168"/>
      <c r="E23" s="172"/>
      <c r="F23" s="175"/>
      <c r="G23" s="175">
        <f>SUMIF(AE24:AE46,"&lt;&gt;NOR",G24:G46)</f>
        <v>0</v>
      </c>
      <c r="H23" s="175"/>
      <c r="I23" s="175">
        <f>SUM(I24:I46)</f>
        <v>0</v>
      </c>
      <c r="J23" s="175"/>
      <c r="K23" s="175">
        <f>SUM(K24:K46)</f>
        <v>0</v>
      </c>
      <c r="L23" s="175"/>
      <c r="M23" s="175">
        <f>SUM(M24:M46)</f>
        <v>0</v>
      </c>
      <c r="N23" s="169"/>
      <c r="O23" s="169">
        <f>SUM(O24:O46)</f>
        <v>1.20882</v>
      </c>
      <c r="P23" s="169"/>
      <c r="Q23" s="169">
        <f>SUM(Q24:Q46)</f>
        <v>0</v>
      </c>
      <c r="R23" s="169"/>
      <c r="S23" s="169"/>
      <c r="T23" s="170"/>
      <c r="U23" s="169">
        <f>SUM(U24:U46)</f>
        <v>205.39999999999998</v>
      </c>
      <c r="AE23" t="s">
        <v>88</v>
      </c>
    </row>
    <row r="24" spans="1:60" outlineLevel="1" x14ac:dyDescent="0.2">
      <c r="A24" s="157">
        <v>15</v>
      </c>
      <c r="B24" s="163" t="s">
        <v>120</v>
      </c>
      <c r="C24" s="196" t="s">
        <v>121</v>
      </c>
      <c r="D24" s="165" t="s">
        <v>91</v>
      </c>
      <c r="E24" s="171">
        <v>17</v>
      </c>
      <c r="F24" s="173">
        <f t="shared" ref="F24:F46" si="8">H24+J24</f>
        <v>0</v>
      </c>
      <c r="G24" s="174">
        <f t="shared" ref="G24:G46" si="9">ROUND(E24*F24,2)</f>
        <v>0</v>
      </c>
      <c r="H24" s="174"/>
      <c r="I24" s="174">
        <f t="shared" ref="I24:I46" si="10">ROUND(E24*H24,2)</f>
        <v>0</v>
      </c>
      <c r="J24" s="174"/>
      <c r="K24" s="174">
        <f t="shared" ref="K24:K46" si="11">ROUND(E24*J24,2)</f>
        <v>0</v>
      </c>
      <c r="L24" s="174">
        <v>0</v>
      </c>
      <c r="M24" s="174">
        <f t="shared" ref="M24:M46" si="12">G24*(1+L24/100)</f>
        <v>0</v>
      </c>
      <c r="N24" s="166">
        <v>1.5399999999999999E-3</v>
      </c>
      <c r="O24" s="166">
        <f t="shared" ref="O24:O46" si="13">ROUND(E24*N24,5)</f>
        <v>2.6179999999999998E-2</v>
      </c>
      <c r="P24" s="166">
        <v>0</v>
      </c>
      <c r="Q24" s="166">
        <f t="shared" ref="Q24:Q46" si="14">ROUND(E24*P24,5)</f>
        <v>0</v>
      </c>
      <c r="R24" s="166"/>
      <c r="S24" s="166"/>
      <c r="T24" s="167">
        <v>0.23899999999999999</v>
      </c>
      <c r="U24" s="166">
        <f t="shared" ref="U24:U46" si="15">ROUND(E24*T24,2)</f>
        <v>4.0599999999999996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92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16</v>
      </c>
      <c r="B25" s="163" t="s">
        <v>122</v>
      </c>
      <c r="C25" s="196" t="s">
        <v>123</v>
      </c>
      <c r="D25" s="165" t="s">
        <v>109</v>
      </c>
      <c r="E25" s="171">
        <v>1</v>
      </c>
      <c r="F25" s="173">
        <f t="shared" si="8"/>
        <v>0</v>
      </c>
      <c r="G25" s="174">
        <f t="shared" si="9"/>
        <v>0</v>
      </c>
      <c r="H25" s="174"/>
      <c r="I25" s="174">
        <f t="shared" si="10"/>
        <v>0</v>
      </c>
      <c r="J25" s="174"/>
      <c r="K25" s="174">
        <f t="shared" si="11"/>
        <v>0</v>
      </c>
      <c r="L25" s="174">
        <v>0</v>
      </c>
      <c r="M25" s="174">
        <f t="shared" si="12"/>
        <v>0</v>
      </c>
      <c r="N25" s="166">
        <v>1.5399999999999999E-3</v>
      </c>
      <c r="O25" s="166">
        <f t="shared" si="13"/>
        <v>1.5399999999999999E-3</v>
      </c>
      <c r="P25" s="166">
        <v>0</v>
      </c>
      <c r="Q25" s="166">
        <f t="shared" si="14"/>
        <v>0</v>
      </c>
      <c r="R25" s="166"/>
      <c r="S25" s="166"/>
      <c r="T25" s="167">
        <v>0.23899999999999999</v>
      </c>
      <c r="U25" s="166">
        <f t="shared" si="15"/>
        <v>0.24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92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17</v>
      </c>
      <c r="B26" s="163" t="s">
        <v>122</v>
      </c>
      <c r="C26" s="196" t="s">
        <v>124</v>
      </c>
      <c r="D26" s="165" t="s">
        <v>109</v>
      </c>
      <c r="E26" s="171">
        <v>1</v>
      </c>
      <c r="F26" s="173">
        <f t="shared" si="8"/>
        <v>0</v>
      </c>
      <c r="G26" s="174">
        <f t="shared" si="9"/>
        <v>0</v>
      </c>
      <c r="H26" s="174"/>
      <c r="I26" s="174">
        <f t="shared" si="10"/>
        <v>0</v>
      </c>
      <c r="J26" s="174"/>
      <c r="K26" s="174">
        <f t="shared" si="11"/>
        <v>0</v>
      </c>
      <c r="L26" s="174">
        <v>0</v>
      </c>
      <c r="M26" s="174">
        <f t="shared" si="12"/>
        <v>0</v>
      </c>
      <c r="N26" s="166">
        <v>1.5399999999999999E-3</v>
      </c>
      <c r="O26" s="166">
        <f t="shared" si="13"/>
        <v>1.5399999999999999E-3</v>
      </c>
      <c r="P26" s="166">
        <v>0</v>
      </c>
      <c r="Q26" s="166">
        <f t="shared" si="14"/>
        <v>0</v>
      </c>
      <c r="R26" s="166"/>
      <c r="S26" s="166"/>
      <c r="T26" s="167">
        <v>0.23899999999999999</v>
      </c>
      <c r="U26" s="166">
        <f t="shared" si="15"/>
        <v>0.24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92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18</v>
      </c>
      <c r="B27" s="163" t="s">
        <v>122</v>
      </c>
      <c r="C27" s="196" t="s">
        <v>125</v>
      </c>
      <c r="D27" s="165" t="s">
        <v>109</v>
      </c>
      <c r="E27" s="171">
        <v>9</v>
      </c>
      <c r="F27" s="173">
        <f t="shared" si="8"/>
        <v>0</v>
      </c>
      <c r="G27" s="174">
        <f t="shared" si="9"/>
        <v>0</v>
      </c>
      <c r="H27" s="174"/>
      <c r="I27" s="174">
        <f t="shared" si="10"/>
        <v>0</v>
      </c>
      <c r="J27" s="174"/>
      <c r="K27" s="174">
        <f t="shared" si="11"/>
        <v>0</v>
      </c>
      <c r="L27" s="174">
        <v>0</v>
      </c>
      <c r="M27" s="174">
        <f t="shared" si="12"/>
        <v>0</v>
      </c>
      <c r="N27" s="166">
        <v>1.5399999999999999E-3</v>
      </c>
      <c r="O27" s="166">
        <f t="shared" si="13"/>
        <v>1.3860000000000001E-2</v>
      </c>
      <c r="P27" s="166">
        <v>0</v>
      </c>
      <c r="Q27" s="166">
        <f t="shared" si="14"/>
        <v>0</v>
      </c>
      <c r="R27" s="166"/>
      <c r="S27" s="166"/>
      <c r="T27" s="167">
        <v>0.23899999999999999</v>
      </c>
      <c r="U27" s="166">
        <f t="shared" si="15"/>
        <v>2.15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92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19</v>
      </c>
      <c r="B28" s="163" t="s">
        <v>122</v>
      </c>
      <c r="C28" s="196" t="s">
        <v>126</v>
      </c>
      <c r="D28" s="165" t="s">
        <v>109</v>
      </c>
      <c r="E28" s="171">
        <v>2</v>
      </c>
      <c r="F28" s="173">
        <f t="shared" si="8"/>
        <v>0</v>
      </c>
      <c r="G28" s="174">
        <f t="shared" si="9"/>
        <v>0</v>
      </c>
      <c r="H28" s="174"/>
      <c r="I28" s="174">
        <f t="shared" si="10"/>
        <v>0</v>
      </c>
      <c r="J28" s="174"/>
      <c r="K28" s="174">
        <f t="shared" si="11"/>
        <v>0</v>
      </c>
      <c r="L28" s="174">
        <v>0</v>
      </c>
      <c r="M28" s="174">
        <f t="shared" si="12"/>
        <v>0</v>
      </c>
      <c r="N28" s="166">
        <v>1.5399999999999999E-3</v>
      </c>
      <c r="O28" s="166">
        <f t="shared" si="13"/>
        <v>3.0799999999999998E-3</v>
      </c>
      <c r="P28" s="166">
        <v>0</v>
      </c>
      <c r="Q28" s="166">
        <f t="shared" si="14"/>
        <v>0</v>
      </c>
      <c r="R28" s="166"/>
      <c r="S28" s="166"/>
      <c r="T28" s="167">
        <v>0.23899999999999999</v>
      </c>
      <c r="U28" s="166">
        <f t="shared" si="15"/>
        <v>0.48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92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20</v>
      </c>
      <c r="B29" s="163" t="s">
        <v>122</v>
      </c>
      <c r="C29" s="196" t="s">
        <v>127</v>
      </c>
      <c r="D29" s="165" t="s">
        <v>109</v>
      </c>
      <c r="E29" s="171">
        <v>2</v>
      </c>
      <c r="F29" s="173">
        <f t="shared" si="8"/>
        <v>0</v>
      </c>
      <c r="G29" s="174">
        <f t="shared" si="9"/>
        <v>0</v>
      </c>
      <c r="H29" s="174"/>
      <c r="I29" s="174">
        <f t="shared" si="10"/>
        <v>0</v>
      </c>
      <c r="J29" s="174"/>
      <c r="K29" s="174">
        <f t="shared" si="11"/>
        <v>0</v>
      </c>
      <c r="L29" s="174">
        <v>0</v>
      </c>
      <c r="M29" s="174">
        <f t="shared" si="12"/>
        <v>0</v>
      </c>
      <c r="N29" s="166">
        <v>1.5399999999999999E-3</v>
      </c>
      <c r="O29" s="166">
        <f t="shared" si="13"/>
        <v>3.0799999999999998E-3</v>
      </c>
      <c r="P29" s="166">
        <v>0</v>
      </c>
      <c r="Q29" s="166">
        <f t="shared" si="14"/>
        <v>0</v>
      </c>
      <c r="R29" s="166"/>
      <c r="S29" s="166"/>
      <c r="T29" s="167">
        <v>0.23899999999999999</v>
      </c>
      <c r="U29" s="166">
        <f t="shared" si="15"/>
        <v>0.48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92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21</v>
      </c>
      <c r="B30" s="163" t="s">
        <v>122</v>
      </c>
      <c r="C30" s="196" t="s">
        <v>128</v>
      </c>
      <c r="D30" s="165" t="s">
        <v>91</v>
      </c>
      <c r="E30" s="171">
        <v>150</v>
      </c>
      <c r="F30" s="173">
        <f t="shared" si="8"/>
        <v>0</v>
      </c>
      <c r="G30" s="174">
        <f t="shared" si="9"/>
        <v>0</v>
      </c>
      <c r="H30" s="174"/>
      <c r="I30" s="174">
        <f t="shared" si="10"/>
        <v>0</v>
      </c>
      <c r="J30" s="174"/>
      <c r="K30" s="174">
        <f t="shared" si="11"/>
        <v>0</v>
      </c>
      <c r="L30" s="174">
        <v>0</v>
      </c>
      <c r="M30" s="174">
        <f t="shared" si="12"/>
        <v>0</v>
      </c>
      <c r="N30" s="166">
        <v>1.5399999999999999E-3</v>
      </c>
      <c r="O30" s="166">
        <f t="shared" si="13"/>
        <v>0.23100000000000001</v>
      </c>
      <c r="P30" s="166">
        <v>0</v>
      </c>
      <c r="Q30" s="166">
        <f t="shared" si="14"/>
        <v>0</v>
      </c>
      <c r="R30" s="166"/>
      <c r="S30" s="166"/>
      <c r="T30" s="167">
        <v>0.23899999999999999</v>
      </c>
      <c r="U30" s="166">
        <f t="shared" si="15"/>
        <v>35.85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92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22</v>
      </c>
      <c r="B31" s="163" t="s">
        <v>129</v>
      </c>
      <c r="C31" s="196" t="s">
        <v>130</v>
      </c>
      <c r="D31" s="165" t="s">
        <v>91</v>
      </c>
      <c r="E31" s="171">
        <v>207</v>
      </c>
      <c r="F31" s="173">
        <f t="shared" si="8"/>
        <v>0</v>
      </c>
      <c r="G31" s="174">
        <f t="shared" si="9"/>
        <v>0</v>
      </c>
      <c r="H31" s="174"/>
      <c r="I31" s="174">
        <f t="shared" si="10"/>
        <v>0</v>
      </c>
      <c r="J31" s="174"/>
      <c r="K31" s="174">
        <f t="shared" si="11"/>
        <v>0</v>
      </c>
      <c r="L31" s="174">
        <v>0</v>
      </c>
      <c r="M31" s="174">
        <f t="shared" si="12"/>
        <v>0</v>
      </c>
      <c r="N31" s="166">
        <v>0</v>
      </c>
      <c r="O31" s="166">
        <f t="shared" si="13"/>
        <v>0</v>
      </c>
      <c r="P31" s="166">
        <v>0</v>
      </c>
      <c r="Q31" s="166">
        <f t="shared" si="14"/>
        <v>0</v>
      </c>
      <c r="R31" s="166"/>
      <c r="S31" s="166"/>
      <c r="T31" s="167">
        <v>3.1E-2</v>
      </c>
      <c r="U31" s="166">
        <f t="shared" si="15"/>
        <v>6.42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92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23</v>
      </c>
      <c r="B32" s="163" t="s">
        <v>131</v>
      </c>
      <c r="C32" s="196" t="s">
        <v>132</v>
      </c>
      <c r="D32" s="165" t="s">
        <v>91</v>
      </c>
      <c r="E32" s="171">
        <v>207</v>
      </c>
      <c r="F32" s="173">
        <f t="shared" si="8"/>
        <v>0</v>
      </c>
      <c r="G32" s="174">
        <f t="shared" si="9"/>
        <v>0</v>
      </c>
      <c r="H32" s="174"/>
      <c r="I32" s="174">
        <f t="shared" si="10"/>
        <v>0</v>
      </c>
      <c r="J32" s="174"/>
      <c r="K32" s="174">
        <f t="shared" si="11"/>
        <v>0</v>
      </c>
      <c r="L32" s="174">
        <v>0</v>
      </c>
      <c r="M32" s="174">
        <f t="shared" si="12"/>
        <v>0</v>
      </c>
      <c r="N32" s="166">
        <v>1.0000000000000001E-5</v>
      </c>
      <c r="O32" s="166">
        <f t="shared" si="13"/>
        <v>2.0699999999999998E-3</v>
      </c>
      <c r="P32" s="166">
        <v>0</v>
      </c>
      <c r="Q32" s="166">
        <f t="shared" si="14"/>
        <v>0</v>
      </c>
      <c r="R32" s="166"/>
      <c r="S32" s="166"/>
      <c r="T32" s="167">
        <v>6.2E-2</v>
      </c>
      <c r="U32" s="166">
        <f t="shared" si="15"/>
        <v>12.83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92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24</v>
      </c>
      <c r="B33" s="163" t="s">
        <v>133</v>
      </c>
      <c r="C33" s="196" t="s">
        <v>134</v>
      </c>
      <c r="D33" s="165" t="s">
        <v>91</v>
      </c>
      <c r="E33" s="171">
        <v>88</v>
      </c>
      <c r="F33" s="173">
        <f t="shared" si="8"/>
        <v>0</v>
      </c>
      <c r="G33" s="174">
        <f t="shared" si="9"/>
        <v>0</v>
      </c>
      <c r="H33" s="174"/>
      <c r="I33" s="174">
        <f t="shared" si="10"/>
        <v>0</v>
      </c>
      <c r="J33" s="174"/>
      <c r="K33" s="174">
        <f t="shared" si="11"/>
        <v>0</v>
      </c>
      <c r="L33" s="174">
        <v>0</v>
      </c>
      <c r="M33" s="174">
        <f t="shared" si="12"/>
        <v>0</v>
      </c>
      <c r="N33" s="166">
        <v>0</v>
      </c>
      <c r="O33" s="166">
        <f t="shared" si="13"/>
        <v>0</v>
      </c>
      <c r="P33" s="166">
        <v>0</v>
      </c>
      <c r="Q33" s="166">
        <f t="shared" si="14"/>
        <v>0</v>
      </c>
      <c r="R33" s="166"/>
      <c r="S33" s="166"/>
      <c r="T33" s="167">
        <v>0.13500000000000001</v>
      </c>
      <c r="U33" s="166">
        <f t="shared" si="15"/>
        <v>11.88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92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25</v>
      </c>
      <c r="B34" s="163" t="s">
        <v>135</v>
      </c>
      <c r="C34" s="196" t="s">
        <v>136</v>
      </c>
      <c r="D34" s="165" t="s">
        <v>91</v>
      </c>
      <c r="E34" s="171">
        <v>25</v>
      </c>
      <c r="F34" s="173">
        <f t="shared" si="8"/>
        <v>0</v>
      </c>
      <c r="G34" s="174">
        <f t="shared" si="9"/>
        <v>0</v>
      </c>
      <c r="H34" s="174"/>
      <c r="I34" s="174">
        <f t="shared" si="10"/>
        <v>0</v>
      </c>
      <c r="J34" s="174"/>
      <c r="K34" s="174">
        <f t="shared" si="11"/>
        <v>0</v>
      </c>
      <c r="L34" s="174">
        <v>0</v>
      </c>
      <c r="M34" s="174">
        <f t="shared" si="12"/>
        <v>0</v>
      </c>
      <c r="N34" s="166">
        <v>4.0099999999999997E-3</v>
      </c>
      <c r="O34" s="166">
        <f t="shared" si="13"/>
        <v>0.10025000000000001</v>
      </c>
      <c r="P34" s="166">
        <v>0</v>
      </c>
      <c r="Q34" s="166">
        <f t="shared" si="14"/>
        <v>0</v>
      </c>
      <c r="R34" s="166"/>
      <c r="S34" s="166"/>
      <c r="T34" s="167">
        <v>0.54290000000000005</v>
      </c>
      <c r="U34" s="166">
        <f t="shared" si="15"/>
        <v>13.57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92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26</v>
      </c>
      <c r="B35" s="163" t="s">
        <v>137</v>
      </c>
      <c r="C35" s="196" t="s">
        <v>138</v>
      </c>
      <c r="D35" s="165" t="s">
        <v>91</v>
      </c>
      <c r="E35" s="171">
        <v>77</v>
      </c>
      <c r="F35" s="173">
        <f t="shared" si="8"/>
        <v>0</v>
      </c>
      <c r="G35" s="174">
        <f t="shared" si="9"/>
        <v>0</v>
      </c>
      <c r="H35" s="174"/>
      <c r="I35" s="174">
        <f t="shared" si="10"/>
        <v>0</v>
      </c>
      <c r="J35" s="174"/>
      <c r="K35" s="174">
        <f t="shared" si="11"/>
        <v>0</v>
      </c>
      <c r="L35" s="174">
        <v>0</v>
      </c>
      <c r="M35" s="174">
        <f t="shared" si="12"/>
        <v>0</v>
      </c>
      <c r="N35" s="166">
        <v>2.0000000000000002E-5</v>
      </c>
      <c r="O35" s="166">
        <f t="shared" si="13"/>
        <v>1.5399999999999999E-3</v>
      </c>
      <c r="P35" s="166">
        <v>0</v>
      </c>
      <c r="Q35" s="166">
        <f t="shared" si="14"/>
        <v>0</v>
      </c>
      <c r="R35" s="166"/>
      <c r="S35" s="166"/>
      <c r="T35" s="167">
        <v>0.13500000000000001</v>
      </c>
      <c r="U35" s="166">
        <f t="shared" si="15"/>
        <v>10.4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92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ht="22.5" outlineLevel="1" x14ac:dyDescent="0.2">
      <c r="A36" s="157">
        <v>27</v>
      </c>
      <c r="B36" s="163" t="s">
        <v>139</v>
      </c>
      <c r="C36" s="196" t="s">
        <v>140</v>
      </c>
      <c r="D36" s="165" t="s">
        <v>91</v>
      </c>
      <c r="E36" s="171">
        <v>34</v>
      </c>
      <c r="F36" s="173">
        <f t="shared" si="8"/>
        <v>0</v>
      </c>
      <c r="G36" s="174">
        <f t="shared" si="9"/>
        <v>0</v>
      </c>
      <c r="H36" s="174"/>
      <c r="I36" s="174">
        <f t="shared" si="10"/>
        <v>0</v>
      </c>
      <c r="J36" s="174"/>
      <c r="K36" s="174">
        <f t="shared" si="11"/>
        <v>0</v>
      </c>
      <c r="L36" s="174">
        <v>0</v>
      </c>
      <c r="M36" s="174">
        <f t="shared" si="12"/>
        <v>0</v>
      </c>
      <c r="N36" s="166">
        <v>5.2199999999999998E-3</v>
      </c>
      <c r="O36" s="166">
        <f t="shared" si="13"/>
        <v>0.17748</v>
      </c>
      <c r="P36" s="166">
        <v>0</v>
      </c>
      <c r="Q36" s="166">
        <f t="shared" si="14"/>
        <v>0</v>
      </c>
      <c r="R36" s="166"/>
      <c r="S36" s="166"/>
      <c r="T36" s="167">
        <v>0.63429999999999997</v>
      </c>
      <c r="U36" s="166">
        <f t="shared" si="15"/>
        <v>21.57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92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28</v>
      </c>
      <c r="B37" s="163" t="s">
        <v>139</v>
      </c>
      <c r="C37" s="196" t="s">
        <v>140</v>
      </c>
      <c r="D37" s="165" t="s">
        <v>91</v>
      </c>
      <c r="E37" s="171">
        <v>43</v>
      </c>
      <c r="F37" s="173">
        <f t="shared" si="8"/>
        <v>0</v>
      </c>
      <c r="G37" s="174">
        <f t="shared" si="9"/>
        <v>0</v>
      </c>
      <c r="H37" s="174"/>
      <c r="I37" s="174">
        <f t="shared" si="10"/>
        <v>0</v>
      </c>
      <c r="J37" s="174"/>
      <c r="K37" s="174">
        <f t="shared" si="11"/>
        <v>0</v>
      </c>
      <c r="L37" s="174">
        <v>0</v>
      </c>
      <c r="M37" s="174">
        <f t="shared" si="12"/>
        <v>0</v>
      </c>
      <c r="N37" s="166">
        <v>5.2199999999999998E-3</v>
      </c>
      <c r="O37" s="166">
        <f t="shared" si="13"/>
        <v>0.22445999999999999</v>
      </c>
      <c r="P37" s="166">
        <v>0</v>
      </c>
      <c r="Q37" s="166">
        <f t="shared" si="14"/>
        <v>0</v>
      </c>
      <c r="R37" s="166"/>
      <c r="S37" s="166"/>
      <c r="T37" s="167">
        <v>0.63429999999999997</v>
      </c>
      <c r="U37" s="166">
        <f t="shared" si="15"/>
        <v>27.27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92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ht="22.5" outlineLevel="1" x14ac:dyDescent="0.2">
      <c r="A38" s="157">
        <v>29</v>
      </c>
      <c r="B38" s="163" t="s">
        <v>141</v>
      </c>
      <c r="C38" s="196" t="s">
        <v>142</v>
      </c>
      <c r="D38" s="165" t="s">
        <v>91</v>
      </c>
      <c r="E38" s="171">
        <v>36</v>
      </c>
      <c r="F38" s="173">
        <f t="shared" si="8"/>
        <v>0</v>
      </c>
      <c r="G38" s="174">
        <f t="shared" si="9"/>
        <v>0</v>
      </c>
      <c r="H38" s="174"/>
      <c r="I38" s="174">
        <f t="shared" si="10"/>
        <v>0</v>
      </c>
      <c r="J38" s="174"/>
      <c r="K38" s="174">
        <f t="shared" si="11"/>
        <v>0</v>
      </c>
      <c r="L38" s="174">
        <v>0</v>
      </c>
      <c r="M38" s="174">
        <f t="shared" si="12"/>
        <v>0</v>
      </c>
      <c r="N38" s="166">
        <v>3.9899999999999996E-3</v>
      </c>
      <c r="O38" s="166">
        <f t="shared" si="13"/>
        <v>0.14363999999999999</v>
      </c>
      <c r="P38" s="166">
        <v>0</v>
      </c>
      <c r="Q38" s="166">
        <f t="shared" si="14"/>
        <v>0</v>
      </c>
      <c r="R38" s="166"/>
      <c r="S38" s="166"/>
      <c r="T38" s="167">
        <v>0.54290000000000005</v>
      </c>
      <c r="U38" s="166">
        <f t="shared" si="15"/>
        <v>19.54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92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22.5" outlineLevel="1" x14ac:dyDescent="0.2">
      <c r="A39" s="157">
        <v>30</v>
      </c>
      <c r="B39" s="163" t="s">
        <v>143</v>
      </c>
      <c r="C39" s="196" t="s">
        <v>144</v>
      </c>
      <c r="D39" s="165" t="s">
        <v>91</v>
      </c>
      <c r="E39" s="171">
        <v>24</v>
      </c>
      <c r="F39" s="173">
        <f t="shared" si="8"/>
        <v>0</v>
      </c>
      <c r="G39" s="174">
        <f t="shared" si="9"/>
        <v>0</v>
      </c>
      <c r="H39" s="174"/>
      <c r="I39" s="174">
        <f t="shared" si="10"/>
        <v>0</v>
      </c>
      <c r="J39" s="174"/>
      <c r="K39" s="174">
        <f t="shared" si="11"/>
        <v>0</v>
      </c>
      <c r="L39" s="174">
        <v>0</v>
      </c>
      <c r="M39" s="174">
        <f t="shared" si="12"/>
        <v>0</v>
      </c>
      <c r="N39" s="166">
        <v>5.1799999999999997E-3</v>
      </c>
      <c r="O39" s="166">
        <f t="shared" si="13"/>
        <v>0.12432</v>
      </c>
      <c r="P39" s="166">
        <v>0</v>
      </c>
      <c r="Q39" s="166">
        <f t="shared" si="14"/>
        <v>0</v>
      </c>
      <c r="R39" s="166"/>
      <c r="S39" s="166"/>
      <c r="T39" s="167">
        <v>0.63429999999999997</v>
      </c>
      <c r="U39" s="166">
        <f t="shared" si="15"/>
        <v>15.22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92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31</v>
      </c>
      <c r="B40" s="163" t="s">
        <v>145</v>
      </c>
      <c r="C40" s="196" t="s">
        <v>146</v>
      </c>
      <c r="D40" s="165" t="s">
        <v>91</v>
      </c>
      <c r="E40" s="171">
        <v>28</v>
      </c>
      <c r="F40" s="173">
        <f t="shared" si="8"/>
        <v>0</v>
      </c>
      <c r="G40" s="174">
        <f t="shared" si="9"/>
        <v>0</v>
      </c>
      <c r="H40" s="174"/>
      <c r="I40" s="174">
        <f t="shared" si="10"/>
        <v>0</v>
      </c>
      <c r="J40" s="174"/>
      <c r="K40" s="174">
        <f t="shared" si="11"/>
        <v>0</v>
      </c>
      <c r="L40" s="174">
        <v>0</v>
      </c>
      <c r="M40" s="174">
        <f t="shared" si="12"/>
        <v>0</v>
      </c>
      <c r="N40" s="166">
        <v>5.3499999999999997E-3</v>
      </c>
      <c r="O40" s="166">
        <f t="shared" si="13"/>
        <v>0.14979999999999999</v>
      </c>
      <c r="P40" s="166">
        <v>0</v>
      </c>
      <c r="Q40" s="166">
        <f t="shared" si="14"/>
        <v>0</v>
      </c>
      <c r="R40" s="166"/>
      <c r="S40" s="166"/>
      <c r="T40" s="167">
        <v>0.68279999999999996</v>
      </c>
      <c r="U40" s="166">
        <f t="shared" si="15"/>
        <v>19.12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92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32</v>
      </c>
      <c r="B41" s="163" t="s">
        <v>147</v>
      </c>
      <c r="C41" s="196" t="s">
        <v>148</v>
      </c>
      <c r="D41" s="165" t="s">
        <v>115</v>
      </c>
      <c r="E41" s="171">
        <v>8</v>
      </c>
      <c r="F41" s="173">
        <f t="shared" si="8"/>
        <v>0</v>
      </c>
      <c r="G41" s="174">
        <f t="shared" si="9"/>
        <v>0</v>
      </c>
      <c r="H41" s="174"/>
      <c r="I41" s="174">
        <f t="shared" si="10"/>
        <v>0</v>
      </c>
      <c r="J41" s="174"/>
      <c r="K41" s="174">
        <f t="shared" si="11"/>
        <v>0</v>
      </c>
      <c r="L41" s="174">
        <v>0</v>
      </c>
      <c r="M41" s="174">
        <f t="shared" si="12"/>
        <v>0</v>
      </c>
      <c r="N41" s="166">
        <v>2.0000000000000001E-4</v>
      </c>
      <c r="O41" s="166">
        <f t="shared" si="13"/>
        <v>1.6000000000000001E-3</v>
      </c>
      <c r="P41" s="166">
        <v>0</v>
      </c>
      <c r="Q41" s="166">
        <f t="shared" si="14"/>
        <v>0</v>
      </c>
      <c r="R41" s="166"/>
      <c r="S41" s="166"/>
      <c r="T41" s="167">
        <v>0.20699999999999999</v>
      </c>
      <c r="U41" s="166">
        <f t="shared" si="15"/>
        <v>1.66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92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33</v>
      </c>
      <c r="B42" s="163" t="s">
        <v>149</v>
      </c>
      <c r="C42" s="196" t="s">
        <v>150</v>
      </c>
      <c r="D42" s="165" t="s">
        <v>115</v>
      </c>
      <c r="E42" s="171">
        <v>3</v>
      </c>
      <c r="F42" s="173">
        <f t="shared" si="8"/>
        <v>0</v>
      </c>
      <c r="G42" s="174">
        <f t="shared" si="9"/>
        <v>0</v>
      </c>
      <c r="H42" s="174"/>
      <c r="I42" s="174">
        <f t="shared" si="10"/>
        <v>0</v>
      </c>
      <c r="J42" s="174"/>
      <c r="K42" s="174">
        <f t="shared" si="11"/>
        <v>0</v>
      </c>
      <c r="L42" s="174">
        <v>0</v>
      </c>
      <c r="M42" s="174">
        <f t="shared" si="12"/>
        <v>0</v>
      </c>
      <c r="N42" s="166">
        <v>5.1999999999999995E-4</v>
      </c>
      <c r="O42" s="166">
        <f t="shared" si="13"/>
        <v>1.56E-3</v>
      </c>
      <c r="P42" s="166">
        <v>0</v>
      </c>
      <c r="Q42" s="166">
        <f t="shared" si="14"/>
        <v>0</v>
      </c>
      <c r="R42" s="166"/>
      <c r="S42" s="166"/>
      <c r="T42" s="167">
        <v>0.26900000000000002</v>
      </c>
      <c r="U42" s="166">
        <f t="shared" si="15"/>
        <v>0.81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92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34</v>
      </c>
      <c r="B43" s="163" t="s">
        <v>151</v>
      </c>
      <c r="C43" s="196" t="s">
        <v>152</v>
      </c>
      <c r="D43" s="165" t="s">
        <v>115</v>
      </c>
      <c r="E43" s="171">
        <v>1</v>
      </c>
      <c r="F43" s="173">
        <f t="shared" si="8"/>
        <v>0</v>
      </c>
      <c r="G43" s="174">
        <f t="shared" si="9"/>
        <v>0</v>
      </c>
      <c r="H43" s="174"/>
      <c r="I43" s="174">
        <f t="shared" si="10"/>
        <v>0</v>
      </c>
      <c r="J43" s="174"/>
      <c r="K43" s="174">
        <f t="shared" si="11"/>
        <v>0</v>
      </c>
      <c r="L43" s="174">
        <v>0</v>
      </c>
      <c r="M43" s="174">
        <f t="shared" si="12"/>
        <v>0</v>
      </c>
      <c r="N43" s="166">
        <v>2.0000000000000001E-4</v>
      </c>
      <c r="O43" s="166">
        <f t="shared" si="13"/>
        <v>2.0000000000000001E-4</v>
      </c>
      <c r="P43" s="166">
        <v>0</v>
      </c>
      <c r="Q43" s="166">
        <f t="shared" si="14"/>
        <v>0</v>
      </c>
      <c r="R43" s="166"/>
      <c r="S43" s="166"/>
      <c r="T43" s="167">
        <v>0</v>
      </c>
      <c r="U43" s="166">
        <f t="shared" si="15"/>
        <v>0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153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35</v>
      </c>
      <c r="B44" s="163" t="s">
        <v>154</v>
      </c>
      <c r="C44" s="196" t="s">
        <v>155</v>
      </c>
      <c r="D44" s="165" t="s">
        <v>115</v>
      </c>
      <c r="E44" s="171">
        <v>2</v>
      </c>
      <c r="F44" s="173">
        <f t="shared" si="8"/>
        <v>0</v>
      </c>
      <c r="G44" s="174">
        <f t="shared" si="9"/>
        <v>0</v>
      </c>
      <c r="H44" s="174"/>
      <c r="I44" s="174">
        <f t="shared" si="10"/>
        <v>0</v>
      </c>
      <c r="J44" s="174"/>
      <c r="K44" s="174">
        <f t="shared" si="11"/>
        <v>0</v>
      </c>
      <c r="L44" s="174">
        <v>0</v>
      </c>
      <c r="M44" s="174">
        <f t="shared" si="12"/>
        <v>0</v>
      </c>
      <c r="N44" s="166">
        <v>3.2000000000000003E-4</v>
      </c>
      <c r="O44" s="166">
        <f t="shared" si="13"/>
        <v>6.4000000000000005E-4</v>
      </c>
      <c r="P44" s="166">
        <v>0</v>
      </c>
      <c r="Q44" s="166">
        <f t="shared" si="14"/>
        <v>0</v>
      </c>
      <c r="R44" s="166"/>
      <c r="S44" s="166"/>
      <c r="T44" s="167">
        <v>0.22700000000000001</v>
      </c>
      <c r="U44" s="166">
        <f t="shared" si="15"/>
        <v>0.45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92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36</v>
      </c>
      <c r="B45" s="163" t="s">
        <v>156</v>
      </c>
      <c r="C45" s="196" t="s">
        <v>157</v>
      </c>
      <c r="D45" s="165" t="s">
        <v>115</v>
      </c>
      <c r="E45" s="171">
        <v>6</v>
      </c>
      <c r="F45" s="173">
        <f t="shared" si="8"/>
        <v>0</v>
      </c>
      <c r="G45" s="174">
        <f t="shared" si="9"/>
        <v>0</v>
      </c>
      <c r="H45" s="174"/>
      <c r="I45" s="174">
        <f t="shared" si="10"/>
        <v>0</v>
      </c>
      <c r="J45" s="174"/>
      <c r="K45" s="174">
        <f t="shared" si="11"/>
        <v>0</v>
      </c>
      <c r="L45" s="174">
        <v>0</v>
      </c>
      <c r="M45" s="174">
        <f t="shared" si="12"/>
        <v>0</v>
      </c>
      <c r="N45" s="166">
        <v>1.3999999999999999E-4</v>
      </c>
      <c r="O45" s="166">
        <f t="shared" si="13"/>
        <v>8.4000000000000003E-4</v>
      </c>
      <c r="P45" s="166">
        <v>0</v>
      </c>
      <c r="Q45" s="166">
        <f t="shared" si="14"/>
        <v>0</v>
      </c>
      <c r="R45" s="166"/>
      <c r="S45" s="166"/>
      <c r="T45" s="167">
        <v>0.16500000000000001</v>
      </c>
      <c r="U45" s="166">
        <f t="shared" si="15"/>
        <v>0.99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92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37</v>
      </c>
      <c r="B46" s="163" t="s">
        <v>158</v>
      </c>
      <c r="C46" s="196" t="s">
        <v>159</v>
      </c>
      <c r="D46" s="165" t="s">
        <v>115</v>
      </c>
      <c r="E46" s="171">
        <v>1</v>
      </c>
      <c r="F46" s="173">
        <f t="shared" si="8"/>
        <v>0</v>
      </c>
      <c r="G46" s="174">
        <f t="shared" si="9"/>
        <v>0</v>
      </c>
      <c r="H46" s="174"/>
      <c r="I46" s="174">
        <f t="shared" si="10"/>
        <v>0</v>
      </c>
      <c r="J46" s="174"/>
      <c r="K46" s="174">
        <f t="shared" si="11"/>
        <v>0</v>
      </c>
      <c r="L46" s="174">
        <v>0</v>
      </c>
      <c r="M46" s="174">
        <f t="shared" si="12"/>
        <v>0</v>
      </c>
      <c r="N46" s="166">
        <v>1.3999999999999999E-4</v>
      </c>
      <c r="O46" s="166">
        <f t="shared" si="13"/>
        <v>1.3999999999999999E-4</v>
      </c>
      <c r="P46" s="166">
        <v>0</v>
      </c>
      <c r="Q46" s="166">
        <f t="shared" si="14"/>
        <v>0</v>
      </c>
      <c r="R46" s="166"/>
      <c r="S46" s="166"/>
      <c r="T46" s="167">
        <v>0.16500000000000001</v>
      </c>
      <c r="U46" s="166">
        <f t="shared" si="15"/>
        <v>0.17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92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x14ac:dyDescent="0.2">
      <c r="A47" s="158" t="s">
        <v>87</v>
      </c>
      <c r="B47" s="164" t="s">
        <v>58</v>
      </c>
      <c r="C47" s="197" t="s">
        <v>59</v>
      </c>
      <c r="D47" s="168"/>
      <c r="E47" s="172"/>
      <c r="F47" s="175"/>
      <c r="G47" s="175">
        <f>SUMIF(AE48:AE64,"&lt;&gt;NOR",G48:G64)</f>
        <v>0</v>
      </c>
      <c r="H47" s="175"/>
      <c r="I47" s="175">
        <f>SUM(I48:I64)</f>
        <v>0</v>
      </c>
      <c r="J47" s="175"/>
      <c r="K47" s="175">
        <f>SUM(K48:K64)</f>
        <v>0</v>
      </c>
      <c r="L47" s="175"/>
      <c r="M47" s="175">
        <f>SUM(M48:M64)</f>
        <v>0</v>
      </c>
      <c r="N47" s="169"/>
      <c r="O47" s="169">
        <f>SUM(O48:O64)</f>
        <v>0.32476999999999995</v>
      </c>
      <c r="P47" s="169"/>
      <c r="Q47" s="169">
        <f>SUM(Q48:Q64)</f>
        <v>0</v>
      </c>
      <c r="R47" s="169"/>
      <c r="S47" s="169"/>
      <c r="T47" s="170"/>
      <c r="U47" s="169">
        <f>SUM(U48:U64)</f>
        <v>22.12</v>
      </c>
      <c r="AE47" t="s">
        <v>88</v>
      </c>
    </row>
    <row r="48" spans="1:60" outlineLevel="1" x14ac:dyDescent="0.2">
      <c r="A48" s="157">
        <v>38</v>
      </c>
      <c r="B48" s="163" t="s">
        <v>160</v>
      </c>
      <c r="C48" s="196" t="s">
        <v>161</v>
      </c>
      <c r="D48" s="165" t="s">
        <v>162</v>
      </c>
      <c r="E48" s="171">
        <v>2</v>
      </c>
      <c r="F48" s="173">
        <f t="shared" ref="F48:F64" si="16">H48+J48</f>
        <v>0</v>
      </c>
      <c r="G48" s="174">
        <f t="shared" ref="G48:G64" si="17">ROUND(E48*F48,2)</f>
        <v>0</v>
      </c>
      <c r="H48" s="174"/>
      <c r="I48" s="174">
        <f t="shared" ref="I48:I64" si="18">ROUND(E48*H48,2)</f>
        <v>0</v>
      </c>
      <c r="J48" s="174"/>
      <c r="K48" s="174">
        <f t="shared" ref="K48:K64" si="19">ROUND(E48*J48,2)</f>
        <v>0</v>
      </c>
      <c r="L48" s="174">
        <v>0</v>
      </c>
      <c r="M48" s="174">
        <f t="shared" ref="M48:M64" si="20">G48*(1+L48/100)</f>
        <v>0</v>
      </c>
      <c r="N48" s="166">
        <v>2.8719999999999999E-2</v>
      </c>
      <c r="O48" s="166">
        <f t="shared" ref="O48:O64" si="21">ROUND(E48*N48,5)</f>
        <v>5.7439999999999998E-2</v>
      </c>
      <c r="P48" s="166">
        <v>0</v>
      </c>
      <c r="Q48" s="166">
        <f t="shared" ref="Q48:Q64" si="22">ROUND(E48*P48,5)</f>
        <v>0</v>
      </c>
      <c r="R48" s="166"/>
      <c r="S48" s="166"/>
      <c r="T48" s="167">
        <v>1.5</v>
      </c>
      <c r="U48" s="166">
        <f t="shared" ref="U48:U64" si="23">ROUND(E48*T48,2)</f>
        <v>3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92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39</v>
      </c>
      <c r="B49" s="163" t="s">
        <v>163</v>
      </c>
      <c r="C49" s="196" t="s">
        <v>164</v>
      </c>
      <c r="D49" s="165" t="s">
        <v>162</v>
      </c>
      <c r="E49" s="171">
        <v>8</v>
      </c>
      <c r="F49" s="173">
        <f t="shared" si="16"/>
        <v>0</v>
      </c>
      <c r="G49" s="174">
        <f t="shared" si="17"/>
        <v>0</v>
      </c>
      <c r="H49" s="174"/>
      <c r="I49" s="174">
        <f t="shared" si="18"/>
        <v>0</v>
      </c>
      <c r="J49" s="174"/>
      <c r="K49" s="174">
        <f t="shared" si="19"/>
        <v>0</v>
      </c>
      <c r="L49" s="174">
        <v>0</v>
      </c>
      <c r="M49" s="174">
        <f t="shared" si="20"/>
        <v>0</v>
      </c>
      <c r="N49" s="166">
        <v>2.4000000000000001E-4</v>
      </c>
      <c r="O49" s="166">
        <f t="shared" si="21"/>
        <v>1.92E-3</v>
      </c>
      <c r="P49" s="166">
        <v>0</v>
      </c>
      <c r="Q49" s="166">
        <f t="shared" si="22"/>
        <v>0</v>
      </c>
      <c r="R49" s="166"/>
      <c r="S49" s="166"/>
      <c r="T49" s="167">
        <v>0.124</v>
      </c>
      <c r="U49" s="166">
        <f t="shared" si="23"/>
        <v>0.99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92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40</v>
      </c>
      <c r="B50" s="163" t="s">
        <v>165</v>
      </c>
      <c r="C50" s="196" t="s">
        <v>166</v>
      </c>
      <c r="D50" s="165" t="s">
        <v>162</v>
      </c>
      <c r="E50" s="171">
        <v>3</v>
      </c>
      <c r="F50" s="173">
        <f t="shared" si="16"/>
        <v>0</v>
      </c>
      <c r="G50" s="174">
        <f t="shared" si="17"/>
        <v>0</v>
      </c>
      <c r="H50" s="174"/>
      <c r="I50" s="174">
        <f t="shared" si="18"/>
        <v>0</v>
      </c>
      <c r="J50" s="174"/>
      <c r="K50" s="174">
        <f t="shared" si="19"/>
        <v>0</v>
      </c>
      <c r="L50" s="174">
        <v>0</v>
      </c>
      <c r="M50" s="174">
        <f t="shared" si="20"/>
        <v>0</v>
      </c>
      <c r="N50" s="166">
        <v>2.4000000000000001E-4</v>
      </c>
      <c r="O50" s="166">
        <f t="shared" si="21"/>
        <v>7.2000000000000005E-4</v>
      </c>
      <c r="P50" s="166">
        <v>0</v>
      </c>
      <c r="Q50" s="166">
        <f t="shared" si="22"/>
        <v>0</v>
      </c>
      <c r="R50" s="166"/>
      <c r="S50" s="166"/>
      <c r="T50" s="167">
        <v>0.124</v>
      </c>
      <c r="U50" s="166">
        <f t="shared" si="23"/>
        <v>0.37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92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41</v>
      </c>
      <c r="B51" s="163" t="s">
        <v>167</v>
      </c>
      <c r="C51" s="196" t="s">
        <v>168</v>
      </c>
      <c r="D51" s="165" t="s">
        <v>162</v>
      </c>
      <c r="E51" s="171">
        <v>1</v>
      </c>
      <c r="F51" s="173">
        <f t="shared" si="16"/>
        <v>0</v>
      </c>
      <c r="G51" s="174">
        <f t="shared" si="17"/>
        <v>0</v>
      </c>
      <c r="H51" s="174"/>
      <c r="I51" s="174">
        <f t="shared" si="18"/>
        <v>0</v>
      </c>
      <c r="J51" s="174"/>
      <c r="K51" s="174">
        <f t="shared" si="19"/>
        <v>0</v>
      </c>
      <c r="L51" s="174">
        <v>0</v>
      </c>
      <c r="M51" s="174">
        <f t="shared" si="20"/>
        <v>0</v>
      </c>
      <c r="N51" s="166">
        <v>1.444E-2</v>
      </c>
      <c r="O51" s="166">
        <f t="shared" si="21"/>
        <v>1.444E-2</v>
      </c>
      <c r="P51" s="166">
        <v>0</v>
      </c>
      <c r="Q51" s="166">
        <f t="shared" si="22"/>
        <v>0</v>
      </c>
      <c r="R51" s="166"/>
      <c r="S51" s="166"/>
      <c r="T51" s="167">
        <v>1.25</v>
      </c>
      <c r="U51" s="166">
        <f t="shared" si="23"/>
        <v>1.25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92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42</v>
      </c>
      <c r="B52" s="163" t="s">
        <v>169</v>
      </c>
      <c r="C52" s="196" t="s">
        <v>170</v>
      </c>
      <c r="D52" s="165" t="s">
        <v>162</v>
      </c>
      <c r="E52" s="171">
        <v>4</v>
      </c>
      <c r="F52" s="173">
        <f t="shared" si="16"/>
        <v>0</v>
      </c>
      <c r="G52" s="174">
        <f t="shared" si="17"/>
        <v>0</v>
      </c>
      <c r="H52" s="174"/>
      <c r="I52" s="174">
        <f t="shared" si="18"/>
        <v>0</v>
      </c>
      <c r="J52" s="174"/>
      <c r="K52" s="174">
        <f t="shared" si="19"/>
        <v>0</v>
      </c>
      <c r="L52" s="174">
        <v>0</v>
      </c>
      <c r="M52" s="174">
        <f t="shared" si="20"/>
        <v>0</v>
      </c>
      <c r="N52" s="166">
        <v>1.601E-2</v>
      </c>
      <c r="O52" s="166">
        <f t="shared" si="21"/>
        <v>6.404E-2</v>
      </c>
      <c r="P52" s="166">
        <v>0</v>
      </c>
      <c r="Q52" s="166">
        <f t="shared" si="22"/>
        <v>0</v>
      </c>
      <c r="R52" s="166"/>
      <c r="S52" s="166"/>
      <c r="T52" s="167">
        <v>1.1890000000000001</v>
      </c>
      <c r="U52" s="166">
        <f t="shared" si="23"/>
        <v>4.76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92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43</v>
      </c>
      <c r="B53" s="163" t="s">
        <v>171</v>
      </c>
      <c r="C53" s="196" t="s">
        <v>172</v>
      </c>
      <c r="D53" s="165" t="s">
        <v>162</v>
      </c>
      <c r="E53" s="171">
        <v>2</v>
      </c>
      <c r="F53" s="173">
        <f t="shared" si="16"/>
        <v>0</v>
      </c>
      <c r="G53" s="174">
        <f t="shared" si="17"/>
        <v>0</v>
      </c>
      <c r="H53" s="174"/>
      <c r="I53" s="174">
        <f t="shared" si="18"/>
        <v>0</v>
      </c>
      <c r="J53" s="174"/>
      <c r="K53" s="174">
        <f t="shared" si="19"/>
        <v>0</v>
      </c>
      <c r="L53" s="174">
        <v>0</v>
      </c>
      <c r="M53" s="174">
        <f t="shared" si="20"/>
        <v>0</v>
      </c>
      <c r="N53" s="166">
        <v>6.2E-4</v>
      </c>
      <c r="O53" s="166">
        <f t="shared" si="21"/>
        <v>1.24E-3</v>
      </c>
      <c r="P53" s="166">
        <v>0</v>
      </c>
      <c r="Q53" s="166">
        <f t="shared" si="22"/>
        <v>0</v>
      </c>
      <c r="R53" s="166"/>
      <c r="S53" s="166"/>
      <c r="T53" s="167">
        <v>2.6</v>
      </c>
      <c r="U53" s="166">
        <f t="shared" si="23"/>
        <v>5.2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92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44</v>
      </c>
      <c r="B54" s="163" t="s">
        <v>173</v>
      </c>
      <c r="C54" s="196" t="s">
        <v>174</v>
      </c>
      <c r="D54" s="165" t="s">
        <v>115</v>
      </c>
      <c r="E54" s="171">
        <v>1</v>
      </c>
      <c r="F54" s="173">
        <f t="shared" si="16"/>
        <v>0</v>
      </c>
      <c r="G54" s="174">
        <f t="shared" si="17"/>
        <v>0</v>
      </c>
      <c r="H54" s="174"/>
      <c r="I54" s="174">
        <f t="shared" si="18"/>
        <v>0</v>
      </c>
      <c r="J54" s="174"/>
      <c r="K54" s="174">
        <f t="shared" si="19"/>
        <v>0</v>
      </c>
      <c r="L54" s="174">
        <v>0</v>
      </c>
      <c r="M54" s="174">
        <f t="shared" si="20"/>
        <v>0</v>
      </c>
      <c r="N54" s="166">
        <v>3.5999999999999997E-2</v>
      </c>
      <c r="O54" s="166">
        <f t="shared" si="21"/>
        <v>3.5999999999999997E-2</v>
      </c>
      <c r="P54" s="166">
        <v>0</v>
      </c>
      <c r="Q54" s="166">
        <f t="shared" si="22"/>
        <v>0</v>
      </c>
      <c r="R54" s="166"/>
      <c r="S54" s="166"/>
      <c r="T54" s="167">
        <v>0</v>
      </c>
      <c r="U54" s="166">
        <f t="shared" si="23"/>
        <v>0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153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>
        <v>45</v>
      </c>
      <c r="B55" s="163" t="s">
        <v>173</v>
      </c>
      <c r="C55" s="196" t="s">
        <v>175</v>
      </c>
      <c r="D55" s="165" t="s">
        <v>115</v>
      </c>
      <c r="E55" s="171">
        <v>1</v>
      </c>
      <c r="F55" s="173">
        <f t="shared" si="16"/>
        <v>0</v>
      </c>
      <c r="G55" s="174">
        <f t="shared" si="17"/>
        <v>0</v>
      </c>
      <c r="H55" s="174"/>
      <c r="I55" s="174">
        <f t="shared" si="18"/>
        <v>0</v>
      </c>
      <c r="J55" s="174"/>
      <c r="K55" s="174">
        <f t="shared" si="19"/>
        <v>0</v>
      </c>
      <c r="L55" s="174">
        <v>0</v>
      </c>
      <c r="M55" s="174">
        <f t="shared" si="20"/>
        <v>0</v>
      </c>
      <c r="N55" s="166">
        <v>3.5999999999999997E-2</v>
      </c>
      <c r="O55" s="166">
        <f t="shared" si="21"/>
        <v>3.5999999999999997E-2</v>
      </c>
      <c r="P55" s="166">
        <v>0</v>
      </c>
      <c r="Q55" s="166">
        <f t="shared" si="22"/>
        <v>0</v>
      </c>
      <c r="R55" s="166"/>
      <c r="S55" s="166"/>
      <c r="T55" s="167">
        <v>0</v>
      </c>
      <c r="U55" s="166">
        <f t="shared" si="23"/>
        <v>0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153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46</v>
      </c>
      <c r="B56" s="163" t="s">
        <v>173</v>
      </c>
      <c r="C56" s="196" t="s">
        <v>176</v>
      </c>
      <c r="D56" s="165" t="s">
        <v>115</v>
      </c>
      <c r="E56" s="171">
        <v>2</v>
      </c>
      <c r="F56" s="173">
        <f t="shared" si="16"/>
        <v>0</v>
      </c>
      <c r="G56" s="174">
        <f t="shared" si="17"/>
        <v>0</v>
      </c>
      <c r="H56" s="174"/>
      <c r="I56" s="174">
        <f t="shared" si="18"/>
        <v>0</v>
      </c>
      <c r="J56" s="174"/>
      <c r="K56" s="174">
        <f t="shared" si="19"/>
        <v>0</v>
      </c>
      <c r="L56" s="174">
        <v>0</v>
      </c>
      <c r="M56" s="174">
        <f t="shared" si="20"/>
        <v>0</v>
      </c>
      <c r="N56" s="166">
        <v>3.5999999999999997E-2</v>
      </c>
      <c r="O56" s="166">
        <f t="shared" si="21"/>
        <v>7.1999999999999995E-2</v>
      </c>
      <c r="P56" s="166">
        <v>0</v>
      </c>
      <c r="Q56" s="166">
        <f t="shared" si="22"/>
        <v>0</v>
      </c>
      <c r="R56" s="166"/>
      <c r="S56" s="166"/>
      <c r="T56" s="167">
        <v>0</v>
      </c>
      <c r="U56" s="166">
        <f t="shared" si="23"/>
        <v>0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153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47</v>
      </c>
      <c r="B57" s="163" t="s">
        <v>177</v>
      </c>
      <c r="C57" s="196" t="s">
        <v>178</v>
      </c>
      <c r="D57" s="165" t="s">
        <v>115</v>
      </c>
      <c r="E57" s="171">
        <v>4</v>
      </c>
      <c r="F57" s="173">
        <f t="shared" si="16"/>
        <v>0</v>
      </c>
      <c r="G57" s="174">
        <f t="shared" si="17"/>
        <v>0</v>
      </c>
      <c r="H57" s="174"/>
      <c r="I57" s="174">
        <f t="shared" si="18"/>
        <v>0</v>
      </c>
      <c r="J57" s="174"/>
      <c r="K57" s="174">
        <f t="shared" si="19"/>
        <v>0</v>
      </c>
      <c r="L57" s="174">
        <v>0</v>
      </c>
      <c r="M57" s="174">
        <f t="shared" si="20"/>
        <v>0</v>
      </c>
      <c r="N57" s="166">
        <v>8.4999999999999995E-4</v>
      </c>
      <c r="O57" s="166">
        <f t="shared" si="21"/>
        <v>3.3999999999999998E-3</v>
      </c>
      <c r="P57" s="166">
        <v>0</v>
      </c>
      <c r="Q57" s="166">
        <f t="shared" si="22"/>
        <v>0</v>
      </c>
      <c r="R57" s="166"/>
      <c r="S57" s="166"/>
      <c r="T57" s="167">
        <v>0.44500000000000001</v>
      </c>
      <c r="U57" s="166">
        <f t="shared" si="23"/>
        <v>1.78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92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2.5" outlineLevel="1" x14ac:dyDescent="0.2">
      <c r="A58" s="157">
        <v>48</v>
      </c>
      <c r="B58" s="163" t="s">
        <v>179</v>
      </c>
      <c r="C58" s="196" t="s">
        <v>180</v>
      </c>
      <c r="D58" s="165" t="s">
        <v>162</v>
      </c>
      <c r="E58" s="171">
        <v>1</v>
      </c>
      <c r="F58" s="173">
        <f t="shared" si="16"/>
        <v>0</v>
      </c>
      <c r="G58" s="174">
        <f t="shared" si="17"/>
        <v>0</v>
      </c>
      <c r="H58" s="174"/>
      <c r="I58" s="174">
        <f t="shared" si="18"/>
        <v>0</v>
      </c>
      <c r="J58" s="174"/>
      <c r="K58" s="174">
        <f t="shared" si="19"/>
        <v>0</v>
      </c>
      <c r="L58" s="174">
        <v>0</v>
      </c>
      <c r="M58" s="174">
        <f t="shared" si="20"/>
        <v>0</v>
      </c>
      <c r="N58" s="166">
        <v>1.5299999999999999E-3</v>
      </c>
      <c r="O58" s="166">
        <f t="shared" si="21"/>
        <v>1.5299999999999999E-3</v>
      </c>
      <c r="P58" s="166">
        <v>0</v>
      </c>
      <c r="Q58" s="166">
        <f t="shared" si="22"/>
        <v>0</v>
      </c>
      <c r="R58" s="166"/>
      <c r="S58" s="166"/>
      <c r="T58" s="167">
        <v>0.65500000000000003</v>
      </c>
      <c r="U58" s="166">
        <f t="shared" si="23"/>
        <v>0.66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92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49</v>
      </c>
      <c r="B59" s="163" t="s">
        <v>181</v>
      </c>
      <c r="C59" s="196" t="s">
        <v>182</v>
      </c>
      <c r="D59" s="165" t="s">
        <v>162</v>
      </c>
      <c r="E59" s="171">
        <v>2</v>
      </c>
      <c r="F59" s="173">
        <f t="shared" si="16"/>
        <v>0</v>
      </c>
      <c r="G59" s="174">
        <f t="shared" si="17"/>
        <v>0</v>
      </c>
      <c r="H59" s="174"/>
      <c r="I59" s="174">
        <f t="shared" si="18"/>
        <v>0</v>
      </c>
      <c r="J59" s="174"/>
      <c r="K59" s="174">
        <f t="shared" si="19"/>
        <v>0</v>
      </c>
      <c r="L59" s="174">
        <v>0</v>
      </c>
      <c r="M59" s="174">
        <f t="shared" si="20"/>
        <v>0</v>
      </c>
      <c r="N59" s="166">
        <v>3.32E-3</v>
      </c>
      <c r="O59" s="166">
        <f t="shared" si="21"/>
        <v>6.6400000000000001E-3</v>
      </c>
      <c r="P59" s="166">
        <v>0</v>
      </c>
      <c r="Q59" s="166">
        <f t="shared" si="22"/>
        <v>0</v>
      </c>
      <c r="R59" s="166"/>
      <c r="S59" s="166"/>
      <c r="T59" s="167">
        <v>0.58699999999999997</v>
      </c>
      <c r="U59" s="166">
        <f t="shared" si="23"/>
        <v>1.17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92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50</v>
      </c>
      <c r="B60" s="163" t="s">
        <v>183</v>
      </c>
      <c r="C60" s="196" t="s">
        <v>184</v>
      </c>
      <c r="D60" s="165" t="s">
        <v>115</v>
      </c>
      <c r="E60" s="171">
        <v>4</v>
      </c>
      <c r="F60" s="173">
        <f t="shared" si="16"/>
        <v>0</v>
      </c>
      <c r="G60" s="174">
        <f t="shared" si="17"/>
        <v>0</v>
      </c>
      <c r="H60" s="174"/>
      <c r="I60" s="174">
        <f t="shared" si="18"/>
        <v>0</v>
      </c>
      <c r="J60" s="174"/>
      <c r="K60" s="174">
        <f t="shared" si="19"/>
        <v>0</v>
      </c>
      <c r="L60" s="174">
        <v>0</v>
      </c>
      <c r="M60" s="174">
        <f t="shared" si="20"/>
        <v>0</v>
      </c>
      <c r="N60" s="166">
        <v>2.0000000000000001E-4</v>
      </c>
      <c r="O60" s="166">
        <f t="shared" si="21"/>
        <v>8.0000000000000004E-4</v>
      </c>
      <c r="P60" s="166">
        <v>0</v>
      </c>
      <c r="Q60" s="166">
        <f t="shared" si="22"/>
        <v>0</v>
      </c>
      <c r="R60" s="166"/>
      <c r="S60" s="166"/>
      <c r="T60" s="167">
        <v>0.246</v>
      </c>
      <c r="U60" s="166">
        <f t="shared" si="23"/>
        <v>0.98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92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51</v>
      </c>
      <c r="B61" s="163" t="s">
        <v>185</v>
      </c>
      <c r="C61" s="196" t="s">
        <v>186</v>
      </c>
      <c r="D61" s="165" t="s">
        <v>115</v>
      </c>
      <c r="E61" s="171">
        <v>2</v>
      </c>
      <c r="F61" s="173">
        <f t="shared" si="16"/>
        <v>0</v>
      </c>
      <c r="G61" s="174">
        <f t="shared" si="17"/>
        <v>0</v>
      </c>
      <c r="H61" s="174"/>
      <c r="I61" s="174">
        <f t="shared" si="18"/>
        <v>0</v>
      </c>
      <c r="J61" s="174"/>
      <c r="K61" s="174">
        <f t="shared" si="19"/>
        <v>0</v>
      </c>
      <c r="L61" s="174">
        <v>0</v>
      </c>
      <c r="M61" s="174">
        <f t="shared" si="20"/>
        <v>0</v>
      </c>
      <c r="N61" s="166">
        <v>2.7999999999999998E-4</v>
      </c>
      <c r="O61" s="166">
        <f t="shared" si="21"/>
        <v>5.5999999999999995E-4</v>
      </c>
      <c r="P61" s="166">
        <v>0</v>
      </c>
      <c r="Q61" s="166">
        <f t="shared" si="22"/>
        <v>0</v>
      </c>
      <c r="R61" s="166"/>
      <c r="S61" s="166"/>
      <c r="T61" s="167">
        <v>0.246</v>
      </c>
      <c r="U61" s="166">
        <f t="shared" si="23"/>
        <v>0.49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92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52</v>
      </c>
      <c r="B62" s="163" t="s">
        <v>187</v>
      </c>
      <c r="C62" s="196" t="s">
        <v>188</v>
      </c>
      <c r="D62" s="165" t="s">
        <v>115</v>
      </c>
      <c r="E62" s="171">
        <v>1</v>
      </c>
      <c r="F62" s="173">
        <f t="shared" si="16"/>
        <v>0</v>
      </c>
      <c r="G62" s="174">
        <f t="shared" si="17"/>
        <v>0</v>
      </c>
      <c r="H62" s="174"/>
      <c r="I62" s="174">
        <f t="shared" si="18"/>
        <v>0</v>
      </c>
      <c r="J62" s="174"/>
      <c r="K62" s="174">
        <f t="shared" si="19"/>
        <v>0</v>
      </c>
      <c r="L62" s="174">
        <v>0</v>
      </c>
      <c r="M62" s="174">
        <f t="shared" si="20"/>
        <v>0</v>
      </c>
      <c r="N62" s="166">
        <v>9.0000000000000006E-5</v>
      </c>
      <c r="O62" s="166">
        <f t="shared" si="21"/>
        <v>9.0000000000000006E-5</v>
      </c>
      <c r="P62" s="166">
        <v>0</v>
      </c>
      <c r="Q62" s="166">
        <f t="shared" si="22"/>
        <v>0</v>
      </c>
      <c r="R62" s="166"/>
      <c r="S62" s="166"/>
      <c r="T62" s="167">
        <v>0</v>
      </c>
      <c r="U62" s="166">
        <f t="shared" si="23"/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153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53</v>
      </c>
      <c r="B63" s="163" t="s">
        <v>189</v>
      </c>
      <c r="C63" s="196" t="s">
        <v>190</v>
      </c>
      <c r="D63" s="165" t="s">
        <v>162</v>
      </c>
      <c r="E63" s="171">
        <v>1</v>
      </c>
      <c r="F63" s="173">
        <f t="shared" si="16"/>
        <v>0</v>
      </c>
      <c r="G63" s="174">
        <f t="shared" si="17"/>
        <v>0</v>
      </c>
      <c r="H63" s="174"/>
      <c r="I63" s="174">
        <f t="shared" si="18"/>
        <v>0</v>
      </c>
      <c r="J63" s="174"/>
      <c r="K63" s="174">
        <f t="shared" si="19"/>
        <v>0</v>
      </c>
      <c r="L63" s="174">
        <v>0</v>
      </c>
      <c r="M63" s="174">
        <f t="shared" si="20"/>
        <v>0</v>
      </c>
      <c r="N63" s="166">
        <v>3.8700000000000002E-3</v>
      </c>
      <c r="O63" s="166">
        <f t="shared" si="21"/>
        <v>3.8700000000000002E-3</v>
      </c>
      <c r="P63" s="166">
        <v>0</v>
      </c>
      <c r="Q63" s="166">
        <f t="shared" si="22"/>
        <v>0</v>
      </c>
      <c r="R63" s="166"/>
      <c r="S63" s="166"/>
      <c r="T63" s="167">
        <v>0.50700000000000001</v>
      </c>
      <c r="U63" s="166">
        <f t="shared" si="23"/>
        <v>0.51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92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84">
        <v>54</v>
      </c>
      <c r="B64" s="185" t="s">
        <v>191</v>
      </c>
      <c r="C64" s="198" t="s">
        <v>192</v>
      </c>
      <c r="D64" s="186" t="s">
        <v>162</v>
      </c>
      <c r="E64" s="187">
        <v>1</v>
      </c>
      <c r="F64" s="188">
        <f t="shared" si="16"/>
        <v>0</v>
      </c>
      <c r="G64" s="189">
        <f t="shared" si="17"/>
        <v>0</v>
      </c>
      <c r="H64" s="189"/>
      <c r="I64" s="189">
        <f t="shared" si="18"/>
        <v>0</v>
      </c>
      <c r="J64" s="189"/>
      <c r="K64" s="189">
        <f t="shared" si="19"/>
        <v>0</v>
      </c>
      <c r="L64" s="189">
        <v>0</v>
      </c>
      <c r="M64" s="189">
        <f t="shared" si="20"/>
        <v>0</v>
      </c>
      <c r="N64" s="190">
        <v>2.4080000000000001E-2</v>
      </c>
      <c r="O64" s="190">
        <f t="shared" si="21"/>
        <v>2.4080000000000001E-2</v>
      </c>
      <c r="P64" s="190">
        <v>0</v>
      </c>
      <c r="Q64" s="190">
        <f t="shared" si="22"/>
        <v>0</v>
      </c>
      <c r="R64" s="190"/>
      <c r="S64" s="190"/>
      <c r="T64" s="191">
        <v>0.95499999999999996</v>
      </c>
      <c r="U64" s="190">
        <f t="shared" si="23"/>
        <v>0.96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92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31" x14ac:dyDescent="0.2">
      <c r="A65" s="6"/>
      <c r="B65" s="7" t="s">
        <v>193</v>
      </c>
      <c r="C65" s="199" t="s">
        <v>193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v>15</v>
      </c>
      <c r="AD65">
        <v>21</v>
      </c>
    </row>
    <row r="66" spans="1:31" x14ac:dyDescent="0.2">
      <c r="A66" s="192"/>
      <c r="B66" s="193" t="s">
        <v>28</v>
      </c>
      <c r="C66" s="200" t="s">
        <v>193</v>
      </c>
      <c r="D66" s="194"/>
      <c r="E66" s="194"/>
      <c r="F66" s="194"/>
      <c r="G66" s="195">
        <f>G8+G23+G47</f>
        <v>0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f>SUMIF(L7:L64,AC65,G7:G64)</f>
        <v>0</v>
      </c>
      <c r="AD66">
        <f>SUMIF(L7:L64,AD65,G7:G64)</f>
        <v>0</v>
      </c>
      <c r="AE66" t="s">
        <v>194</v>
      </c>
    </row>
    <row r="67" spans="1:31" x14ac:dyDescent="0.2">
      <c r="A67" s="6"/>
      <c r="B67" s="7" t="s">
        <v>193</v>
      </c>
      <c r="C67" s="199" t="s">
        <v>193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6"/>
      <c r="B68" s="7" t="s">
        <v>193</v>
      </c>
      <c r="C68" s="199" t="s">
        <v>193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8" t="s">
        <v>195</v>
      </c>
      <c r="B69" s="258"/>
      <c r="C69" s="259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60"/>
      <c r="B70" s="261"/>
      <c r="C70" s="262"/>
      <c r="D70" s="261"/>
      <c r="E70" s="261"/>
      <c r="F70" s="261"/>
      <c r="G70" s="263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E70" t="s">
        <v>196</v>
      </c>
    </row>
    <row r="71" spans="1:31" x14ac:dyDescent="0.2">
      <c r="A71" s="264"/>
      <c r="B71" s="265"/>
      <c r="C71" s="266"/>
      <c r="D71" s="265"/>
      <c r="E71" s="265"/>
      <c r="F71" s="265"/>
      <c r="G71" s="26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64"/>
      <c r="B72" s="265"/>
      <c r="C72" s="266"/>
      <c r="D72" s="265"/>
      <c r="E72" s="265"/>
      <c r="F72" s="265"/>
      <c r="G72" s="26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64"/>
      <c r="B73" s="265"/>
      <c r="C73" s="266"/>
      <c r="D73" s="265"/>
      <c r="E73" s="265"/>
      <c r="F73" s="265"/>
      <c r="G73" s="26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268"/>
      <c r="B74" s="269"/>
      <c r="C74" s="270"/>
      <c r="D74" s="269"/>
      <c r="E74" s="269"/>
      <c r="F74" s="269"/>
      <c r="G74" s="27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A75" s="6"/>
      <c r="B75" s="7" t="s">
        <v>193</v>
      </c>
      <c r="C75" s="199" t="s">
        <v>193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31" x14ac:dyDescent="0.2">
      <c r="C76" s="201"/>
      <c r="AE76" t="s">
        <v>197</v>
      </c>
    </row>
  </sheetData>
  <mergeCells count="5">
    <mergeCell ref="A70:G74"/>
    <mergeCell ref="A1:G1"/>
    <mergeCell ref="C3:G3"/>
    <mergeCell ref="C4:G4"/>
    <mergeCell ref="A69:C69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Výkaz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Výkaz!Oblast_tisku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Standa</cp:lastModifiedBy>
  <cp:lastPrinted>2014-02-28T09:52:57Z</cp:lastPrinted>
  <dcterms:created xsi:type="dcterms:W3CDTF">2009-04-08T07:15:50Z</dcterms:created>
  <dcterms:modified xsi:type="dcterms:W3CDTF">2023-03-31T06:18:27Z</dcterms:modified>
</cp:coreProperties>
</file>